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345" windowWidth="15120" windowHeight="11415" activeTab="6"/>
  </bookViews>
  <sheets>
    <sheet name="пр.1, доходы" sheetId="1" r:id="rId1"/>
    <sheet name="пр2" sheetId="9" r:id="rId2"/>
    <sheet name="пр.3" sheetId="2" r:id="rId3"/>
    <sheet name="пр.4" sheetId="3" r:id="rId4"/>
    <sheet name="пр.5 источники" sheetId="10" r:id="rId5"/>
    <sheet name="пр6" sheetId="12" r:id="rId6"/>
    <sheet name="пр7,8" sheetId="13" r:id="rId7"/>
  </sheets>
  <definedNames>
    <definedName name="_xlnm._FilterDatabase" localSheetId="2" hidden="1">пр.3!$B$1:$B$626</definedName>
    <definedName name="_xlnm._FilterDatabase" localSheetId="3" hidden="1">пр.4!$G$1:$G$816</definedName>
  </definedNames>
  <calcPr calcId="125725"/>
</workbook>
</file>

<file path=xl/calcChain.xml><?xml version="1.0" encoding="utf-8"?>
<calcChain xmlns="http://schemas.openxmlformats.org/spreadsheetml/2006/main">
  <c r="G453" i="3"/>
  <c r="D73" i="1"/>
  <c r="D36"/>
  <c r="C30" i="13" l="1"/>
  <c r="C29"/>
  <c r="C28"/>
  <c r="C31" s="1"/>
  <c r="G154" i="3"/>
  <c r="G96"/>
  <c r="G49"/>
  <c r="G681"/>
  <c r="G675"/>
  <c r="G594"/>
  <c r="G77"/>
  <c r="G110"/>
  <c r="G34"/>
  <c r="D44" i="1"/>
  <c r="D15" i="2"/>
  <c r="D172"/>
  <c r="G646" i="3"/>
  <c r="D16" i="2"/>
  <c r="G18" i="3"/>
  <c r="D37" i="1" l="1"/>
  <c r="D17"/>
  <c r="D16"/>
  <c r="D60"/>
  <c r="D59"/>
  <c r="D42"/>
  <c r="D63"/>
  <c r="D57" l="1"/>
  <c r="D55"/>
  <c r="D65"/>
  <c r="D66"/>
  <c r="D88" l="1"/>
  <c r="D24" l="1"/>
  <c r="D9" l="1"/>
  <c r="D21"/>
  <c r="D342" i="2" l="1"/>
  <c r="D343"/>
  <c r="D341" l="1"/>
  <c r="D340" s="1"/>
  <c r="G431" i="3"/>
  <c r="G430" s="1"/>
  <c r="D45" i="1" l="1"/>
  <c r="D33" l="1"/>
  <c r="D32" l="1"/>
  <c r="D31" l="1"/>
  <c r="D96"/>
  <c r="G564" i="3"/>
  <c r="D86" i="1" l="1"/>
  <c r="D85"/>
  <c r="D83"/>
  <c r="D82"/>
  <c r="D81"/>
  <c r="D80"/>
  <c r="D79"/>
  <c r="D104"/>
  <c r="D90"/>
  <c r="D101" l="1"/>
  <c r="D224" i="2" l="1"/>
  <c r="D68" i="1" l="1"/>
  <c r="D62" l="1"/>
  <c r="D51"/>
  <c r="D64" i="2"/>
  <c r="D63" s="1"/>
  <c r="G91" i="3"/>
  <c r="G89"/>
  <c r="G774" l="1"/>
  <c r="G773" s="1"/>
  <c r="G772" s="1"/>
  <c r="G771" s="1"/>
  <c r="D443" i="2"/>
  <c r="D442" s="1"/>
  <c r="C12" i="13" l="1"/>
  <c r="C11"/>
  <c r="C9" s="1"/>
  <c r="E13" i="12"/>
  <c r="E10"/>
  <c r="D8"/>
  <c r="C8"/>
  <c r="B8"/>
  <c r="E8" l="1"/>
  <c r="C15" i="13"/>
  <c r="G747" i="3" l="1"/>
  <c r="G694"/>
  <c r="G696"/>
  <c r="G668"/>
  <c r="G666"/>
  <c r="D451" i="2"/>
  <c r="G504" i="3"/>
  <c r="G506"/>
  <c r="G221"/>
  <c r="G175"/>
  <c r="G149"/>
  <c r="G147"/>
  <c r="G85"/>
  <c r="G87"/>
  <c r="G44"/>
  <c r="G42"/>
  <c r="G40"/>
  <c r="D189" i="2" l="1"/>
  <c r="D188" s="1"/>
  <c r="D62"/>
  <c r="D61" s="1"/>
  <c r="D86"/>
  <c r="D85" s="1"/>
  <c r="D213"/>
  <c r="D212" s="1"/>
  <c r="D250"/>
  <c r="D249" s="1"/>
  <c r="D36"/>
  <c r="D49" i="1"/>
  <c r="D54" l="1"/>
  <c r="D47" l="1"/>
  <c r="D127" i="2" l="1"/>
  <c r="D126" s="1"/>
  <c r="D252" l="1"/>
  <c r="D251" s="1"/>
  <c r="D129"/>
  <c r="D128" s="1"/>
  <c r="G203" i="3"/>
  <c r="G222" l="1"/>
  <c r="G508"/>
  <c r="G510"/>
  <c r="G533" l="1"/>
  <c r="G168" l="1"/>
  <c r="D76" i="1" l="1"/>
  <c r="D31" i="2" l="1"/>
  <c r="D30" s="1"/>
  <c r="G118" i="3" l="1"/>
  <c r="D92" i="1"/>
  <c r="G114" i="3"/>
  <c r="G112"/>
  <c r="D91" i="1"/>
  <c r="G238" i="3" l="1"/>
  <c r="D87" i="1"/>
  <c r="G124" i="3"/>
  <c r="G33"/>
  <c r="D41" i="1" l="1"/>
  <c r="D20"/>
  <c r="D15"/>
  <c r="D415" i="2" l="1"/>
  <c r="D414" s="1"/>
  <c r="D413" s="1"/>
  <c r="D8" i="1" l="1"/>
  <c r="G416" i="3" l="1"/>
  <c r="G415" s="1"/>
  <c r="D221" i="2" l="1"/>
  <c r="D239"/>
  <c r="D466"/>
  <c r="D465" s="1"/>
  <c r="D207"/>
  <c r="D38"/>
  <c r="D37" s="1"/>
  <c r="G563" i="3"/>
  <c r="G549"/>
  <c r="G38" l="1"/>
  <c r="D238" i="2" l="1"/>
  <c r="D53"/>
  <c r="G588" i="3"/>
  <c r="G334" l="1"/>
  <c r="G333" s="1"/>
  <c r="G413"/>
  <c r="G412" s="1"/>
  <c r="D411" i="2"/>
  <c r="D410" s="1"/>
  <c r="G410" i="3" l="1"/>
  <c r="G409" s="1"/>
  <c r="G408" s="1"/>
  <c r="D310" i="2"/>
  <c r="D309" s="1"/>
  <c r="D409"/>
  <c r="D408" s="1"/>
  <c r="D407" s="1"/>
  <c r="D406" s="1"/>
  <c r="D381"/>
  <c r="D380" s="1"/>
  <c r="D379" s="1"/>
  <c r="D46" i="1" l="1"/>
  <c r="D40" s="1"/>
  <c r="D30"/>
  <c r="D29" s="1"/>
  <c r="D28" l="1"/>
  <c r="D7" l="1"/>
  <c r="D445" i="2" l="1"/>
  <c r="D444" s="1"/>
  <c r="D425"/>
  <c r="D426"/>
  <c r="D226"/>
  <c r="D225" s="1"/>
  <c r="D52"/>
  <c r="D97"/>
  <c r="D98"/>
  <c r="D121"/>
  <c r="D120" s="1"/>
  <c r="D119"/>
  <c r="D118"/>
  <c r="D115"/>
  <c r="D116"/>
  <c r="D114"/>
  <c r="D95"/>
  <c r="D35"/>
  <c r="D625"/>
  <c r="D624"/>
  <c r="D622"/>
  <c r="D621" s="1"/>
  <c r="D620"/>
  <c r="D619"/>
  <c r="D615"/>
  <c r="D614"/>
  <c r="D612"/>
  <c r="D611"/>
  <c r="D609"/>
  <c r="D608"/>
  <c r="D605"/>
  <c r="D604"/>
  <c r="D602"/>
  <c r="D601"/>
  <c r="D598"/>
  <c r="D599"/>
  <c r="D597"/>
  <c r="D594"/>
  <c r="D593" s="1"/>
  <c r="D592" s="1"/>
  <c r="D588"/>
  <c r="D587" s="1"/>
  <c r="D586"/>
  <c r="D583"/>
  <c r="D582" s="1"/>
  <c r="D581"/>
  <c r="D580"/>
  <c r="D577"/>
  <c r="D578"/>
  <c r="D576"/>
  <c r="D574"/>
  <c r="D573" s="1"/>
  <c r="D568"/>
  <c r="D569"/>
  <c r="D570"/>
  <c r="D567"/>
  <c r="D559"/>
  <c r="D558" s="1"/>
  <c r="D557"/>
  <c r="D556" s="1"/>
  <c r="D555"/>
  <c r="D554" s="1"/>
  <c r="D553"/>
  <c r="D552" s="1"/>
  <c r="D551"/>
  <c r="D550"/>
  <c r="D548"/>
  <c r="D547" s="1"/>
  <c r="D544"/>
  <c r="D543" s="1"/>
  <c r="D542"/>
  <c r="D541"/>
  <c r="D539"/>
  <c r="D538" s="1"/>
  <c r="D535"/>
  <c r="D534" s="1"/>
  <c r="D533"/>
  <c r="D532" s="1"/>
  <c r="D530"/>
  <c r="D531"/>
  <c r="D529"/>
  <c r="D525"/>
  <c r="D523" s="1"/>
  <c r="D522" s="1"/>
  <c r="D521"/>
  <c r="D520" s="1"/>
  <c r="D519"/>
  <c r="D518"/>
  <c r="D516"/>
  <c r="D515" s="1"/>
  <c r="D512"/>
  <c r="D511"/>
  <c r="D508"/>
  <c r="D509"/>
  <c r="D507"/>
  <c r="D503"/>
  <c r="D502"/>
  <c r="D499"/>
  <c r="D500"/>
  <c r="D498"/>
  <c r="D494"/>
  <c r="D493" s="1"/>
  <c r="D492"/>
  <c r="D491" s="1"/>
  <c r="D490"/>
  <c r="D489" s="1"/>
  <c r="D488"/>
  <c r="D487" s="1"/>
  <c r="D486"/>
  <c r="D485"/>
  <c r="D483"/>
  <c r="D482"/>
  <c r="D480"/>
  <c r="D479"/>
  <c r="D469"/>
  <c r="D467" s="1"/>
  <c r="D472"/>
  <c r="D471" s="1"/>
  <c r="D464"/>
  <c r="D463" s="1"/>
  <c r="D462"/>
  <c r="D461" s="1"/>
  <c r="D460"/>
  <c r="D459" s="1"/>
  <c r="D458"/>
  <c r="D457"/>
  <c r="D454"/>
  <c r="D455"/>
  <c r="D453"/>
  <c r="D450"/>
  <c r="D449" s="1"/>
  <c r="D446"/>
  <c r="D441"/>
  <c r="D440"/>
  <c r="D437"/>
  <c r="D436"/>
  <c r="D432"/>
  <c r="D431" s="1"/>
  <c r="D430"/>
  <c r="D429" s="1"/>
  <c r="D428"/>
  <c r="D427" s="1"/>
  <c r="D424"/>
  <c r="D422"/>
  <c r="D421" s="1"/>
  <c r="D405"/>
  <c r="D404" s="1"/>
  <c r="D403" s="1"/>
  <c r="D402"/>
  <c r="D401" s="1"/>
  <c r="D400" s="1"/>
  <c r="D399"/>
  <c r="D398" s="1"/>
  <c r="D397" s="1"/>
  <c r="D396"/>
  <c r="D392"/>
  <c r="D391" s="1"/>
  <c r="D390" s="1"/>
  <c r="D389"/>
  <c r="D388" s="1"/>
  <c r="D385"/>
  <c r="D384" s="1"/>
  <c r="D383" s="1"/>
  <c r="D382" s="1"/>
  <c r="D378"/>
  <c r="D377" s="1"/>
  <c r="D374"/>
  <c r="D373"/>
  <c r="D369"/>
  <c r="D368" s="1"/>
  <c r="D367" s="1"/>
  <c r="D366"/>
  <c r="D365"/>
  <c r="D359"/>
  <c r="D358" s="1"/>
  <c r="D355"/>
  <c r="D354" s="1"/>
  <c r="D353" s="1"/>
  <c r="D352" s="1"/>
  <c r="D351"/>
  <c r="D350" s="1"/>
  <c r="D349"/>
  <c r="D348" s="1"/>
  <c r="D347"/>
  <c r="D346" s="1"/>
  <c r="D338"/>
  <c r="D337"/>
  <c r="D333"/>
  <c r="D332" s="1"/>
  <c r="D331"/>
  <c r="D330" s="1"/>
  <c r="D328"/>
  <c r="D327" s="1"/>
  <c r="D326" s="1"/>
  <c r="D318"/>
  <c r="D316" s="1"/>
  <c r="D315" s="1"/>
  <c r="D314"/>
  <c r="D313" s="1"/>
  <c r="D312" s="1"/>
  <c r="D308" s="1"/>
  <c r="D307"/>
  <c r="D305" s="1"/>
  <c r="D304" s="1"/>
  <c r="D303"/>
  <c r="D302" s="1"/>
  <c r="D301"/>
  <c r="D300" s="1"/>
  <c r="D299"/>
  <c r="D298"/>
  <c r="D294"/>
  <c r="D293" s="1"/>
  <c r="D290"/>
  <c r="D289" s="1"/>
  <c r="D288"/>
  <c r="D287" s="1"/>
  <c r="D286"/>
  <c r="D285" s="1"/>
  <c r="D284"/>
  <c r="D283"/>
  <c r="D281"/>
  <c r="D280"/>
  <c r="D277"/>
  <c r="D276"/>
  <c r="D268"/>
  <c r="D267" s="1"/>
  <c r="D266" s="1"/>
  <c r="D265"/>
  <c r="D263" s="1"/>
  <c r="D261"/>
  <c r="D260" s="1"/>
  <c r="D259"/>
  <c r="D258" s="1"/>
  <c r="D255"/>
  <c r="D254" s="1"/>
  <c r="D253" s="1"/>
  <c r="D248"/>
  <c r="D247" s="1"/>
  <c r="D246"/>
  <c r="D245" s="1"/>
  <c r="D244"/>
  <c r="D243" s="1"/>
  <c r="D242"/>
  <c r="D235"/>
  <c r="D234"/>
  <c r="D233" s="1"/>
  <c r="D220"/>
  <c r="D217"/>
  <c r="D211"/>
  <c r="D210" s="1"/>
  <c r="D209"/>
  <c r="D208" s="1"/>
  <c r="D206"/>
  <c r="D205"/>
  <c r="D204" s="1"/>
  <c r="D203"/>
  <c r="D202" s="1"/>
  <c r="D201"/>
  <c r="D200" s="1"/>
  <c r="D199"/>
  <c r="D198"/>
  <c r="D196"/>
  <c r="D195"/>
  <c r="D193"/>
  <c r="D192" s="1"/>
  <c r="D187"/>
  <c r="D186" s="1"/>
  <c r="D185"/>
  <c r="D184"/>
  <c r="D182"/>
  <c r="D181" s="1"/>
  <c r="D178"/>
  <c r="D180"/>
  <c r="D177"/>
  <c r="D175"/>
  <c r="D174"/>
  <c r="D171"/>
  <c r="D170" s="1"/>
  <c r="D19"/>
  <c r="D20"/>
  <c r="D22"/>
  <c r="D23"/>
  <c r="D25"/>
  <c r="D24" s="1"/>
  <c r="D27"/>
  <c r="D26" s="1"/>
  <c r="D29"/>
  <c r="D28" s="1"/>
  <c r="D33"/>
  <c r="D34"/>
  <c r="D42"/>
  <c r="D43"/>
  <c r="D45"/>
  <c r="D46"/>
  <c r="D48"/>
  <c r="D49"/>
  <c r="D51"/>
  <c r="D50" s="1"/>
  <c r="D55"/>
  <c r="D54" s="1"/>
  <c r="D57"/>
  <c r="D58"/>
  <c r="D60"/>
  <c r="D59" s="1"/>
  <c r="D68"/>
  <c r="D69"/>
  <c r="D72"/>
  <c r="D73"/>
  <c r="D75"/>
  <c r="D76"/>
  <c r="D78"/>
  <c r="D77" s="1"/>
  <c r="D80"/>
  <c r="D79" s="1"/>
  <c r="D82"/>
  <c r="D81" s="1"/>
  <c r="D84"/>
  <c r="D83" s="1"/>
  <c r="D94"/>
  <c r="D101"/>
  <c r="D106"/>
  <c r="D137"/>
  <c r="D138"/>
  <c r="D139"/>
  <c r="D141"/>
  <c r="D140" s="1"/>
  <c r="D145"/>
  <c r="D152"/>
  <c r="D150" s="1"/>
  <c r="D149" s="1"/>
  <c r="D156"/>
  <c r="D155" s="1"/>
  <c r="D160"/>
  <c r="D164"/>
  <c r="D163" s="1"/>
  <c r="D223"/>
  <c r="D230"/>
  <c r="D229" s="1"/>
  <c r="D322"/>
  <c r="D321" s="1"/>
  <c r="D324"/>
  <c r="D323" s="1"/>
  <c r="D394"/>
  <c r="D423" l="1"/>
  <c r="D420" s="1"/>
  <c r="D96"/>
  <c r="D67"/>
  <c r="D585"/>
  <c r="D584" s="1"/>
  <c r="D320"/>
  <c r="D319" s="1"/>
  <c r="D93"/>
  <c r="D613"/>
  <c r="D528"/>
  <c r="D527" s="1"/>
  <c r="D526" s="1"/>
  <c r="D566"/>
  <c r="D56"/>
  <c r="D623"/>
  <c r="D607"/>
  <c r="D17"/>
  <c r="D549"/>
  <c r="D546" s="1"/>
  <c r="D545" s="1"/>
  <c r="D575"/>
  <c r="D478"/>
  <c r="D618"/>
  <c r="D41"/>
  <c r="D275"/>
  <c r="D579"/>
  <c r="D501"/>
  <c r="D282"/>
  <c r="D336"/>
  <c r="D173"/>
  <c r="D183"/>
  <c r="D278"/>
  <c r="D468"/>
  <c r="D376"/>
  <c r="D375" s="1"/>
  <c r="D357"/>
  <c r="D356" s="1"/>
  <c r="D117"/>
  <c r="D603"/>
  <c r="D517"/>
  <c r="D514" s="1"/>
  <c r="D513" s="1"/>
  <c r="D372"/>
  <c r="D371" s="1"/>
  <c r="D370" s="1"/>
  <c r="D439"/>
  <c r="D438" s="1"/>
  <c r="D292"/>
  <c r="D291" s="1"/>
  <c r="D32"/>
  <c r="D21"/>
  <c r="D219"/>
  <c r="D306"/>
  <c r="D600"/>
  <c r="D364"/>
  <c r="D297"/>
  <c r="D481"/>
  <c r="D74"/>
  <c r="D540"/>
  <c r="D537" s="1"/>
  <c r="D536" s="1"/>
  <c r="D510"/>
  <c r="D497"/>
  <c r="D484"/>
  <c r="D435"/>
  <c r="D434" s="1"/>
  <c r="D136"/>
  <c r="D70"/>
  <c r="D264"/>
  <c r="D194"/>
  <c r="D596"/>
  <c r="D113"/>
  <c r="D610"/>
  <c r="D524"/>
  <c r="D506"/>
  <c r="D452"/>
  <c r="D393"/>
  <c r="D329"/>
  <c r="D325" s="1"/>
  <c r="D317"/>
  <c r="D257"/>
  <c r="D256" s="1"/>
  <c r="D197"/>
  <c r="D44"/>
  <c r="D456"/>
  <c r="D345"/>
  <c r="D344" s="1"/>
  <c r="D47"/>
  <c r="D176"/>
  <c r="D387"/>
  <c r="D386"/>
  <c r="D262"/>
  <c r="D159"/>
  <c r="D151"/>
  <c r="D40" l="1"/>
  <c r="D39" s="1"/>
  <c r="D191"/>
  <c r="D190" s="1"/>
  <c r="D66"/>
  <c r="D65" s="1"/>
  <c r="D135"/>
  <c r="D134" s="1"/>
  <c r="D274"/>
  <c r="D477"/>
  <c r="D448"/>
  <c r="D572"/>
  <c r="D571" s="1"/>
  <c r="D496"/>
  <c r="D495" s="1"/>
  <c r="D433"/>
  <c r="D418" s="1"/>
  <c r="D296"/>
  <c r="D295" s="1"/>
  <c r="D505"/>
  <c r="D504" s="1"/>
  <c r="D595"/>
  <c r="D419"/>
  <c r="G814" i="3" l="1"/>
  <c r="G812"/>
  <c r="G810"/>
  <c r="G808"/>
  <c r="G805"/>
  <c r="G803"/>
  <c r="G795"/>
  <c r="G793"/>
  <c r="G791"/>
  <c r="G788"/>
  <c r="G784"/>
  <c r="G782"/>
  <c r="G769"/>
  <c r="G768" s="1"/>
  <c r="G765"/>
  <c r="G764" s="1"/>
  <c r="G761"/>
  <c r="G760" s="1"/>
  <c r="G755"/>
  <c r="G753"/>
  <c r="G751"/>
  <c r="G745"/>
  <c r="G737"/>
  <c r="G736" s="1"/>
  <c r="G735" s="1"/>
  <c r="G733"/>
  <c r="G731"/>
  <c r="G727"/>
  <c r="G725"/>
  <c r="G723"/>
  <c r="G720"/>
  <c r="G717"/>
  <c r="G714"/>
  <c r="G709"/>
  <c r="G708" s="1"/>
  <c r="D228" i="2" s="1"/>
  <c r="D227" s="1"/>
  <c r="G706" i="3"/>
  <c r="G705" s="1"/>
  <c r="G704" s="1"/>
  <c r="D222" i="2" s="1"/>
  <c r="G702" i="3"/>
  <c r="G700"/>
  <c r="G692"/>
  <c r="G690"/>
  <c r="G688"/>
  <c r="G686"/>
  <c r="G684"/>
  <c r="G682"/>
  <c r="G680"/>
  <c r="G677"/>
  <c r="G674"/>
  <c r="G672"/>
  <c r="G664"/>
  <c r="G662"/>
  <c r="G659"/>
  <c r="G657"/>
  <c r="G655"/>
  <c r="D179" i="2" s="1"/>
  <c r="D169" s="1"/>
  <c r="G652" i="3"/>
  <c r="G649"/>
  <c r="G638"/>
  <c r="G635"/>
  <c r="G633"/>
  <c r="G629"/>
  <c r="G627"/>
  <c r="G623"/>
  <c r="G619"/>
  <c r="G618" s="1"/>
  <c r="G617" s="1"/>
  <c r="G615"/>
  <c r="G612"/>
  <c r="G610"/>
  <c r="G605"/>
  <c r="G601"/>
  <c r="G596"/>
  <c r="G592"/>
  <c r="G586"/>
  <c r="G584"/>
  <c r="G582"/>
  <c r="G579"/>
  <c r="G576"/>
  <c r="G573"/>
  <c r="G558"/>
  <c r="G557" s="1"/>
  <c r="G556" s="1"/>
  <c r="D46" i="9" s="1"/>
  <c r="D45" s="1"/>
  <c r="G552" i="3"/>
  <c r="G551" s="1"/>
  <c r="G547"/>
  <c r="G545"/>
  <c r="G543"/>
  <c r="G540"/>
  <c r="G536"/>
  <c r="G526"/>
  <c r="G525" s="1"/>
  <c r="G523"/>
  <c r="G522" s="1"/>
  <c r="G519"/>
  <c r="G517"/>
  <c r="G513"/>
  <c r="G512" s="1"/>
  <c r="G502"/>
  <c r="G500"/>
  <c r="G498"/>
  <c r="G495"/>
  <c r="G492"/>
  <c r="G490"/>
  <c r="G488"/>
  <c r="G480"/>
  <c r="D241" i="2" s="1"/>
  <c r="D240" s="1"/>
  <c r="G478" i="3"/>
  <c r="D237" i="2" s="1"/>
  <c r="G475" i="3"/>
  <c r="G470"/>
  <c r="G463"/>
  <c r="G462" s="1"/>
  <c r="G460"/>
  <c r="G459" s="1"/>
  <c r="G457"/>
  <c r="G456" s="1"/>
  <c r="G452"/>
  <c r="G451" s="1"/>
  <c r="G450" s="1"/>
  <c r="G447"/>
  <c r="G446" s="1"/>
  <c r="G445" s="1"/>
  <c r="G441"/>
  <c r="G440" s="1"/>
  <c r="G436"/>
  <c r="G435" s="1"/>
  <c r="G434" s="1"/>
  <c r="D339" i="2"/>
  <c r="D335" s="1"/>
  <c r="D334" s="1"/>
  <c r="G425" i="3"/>
  <c r="G404"/>
  <c r="G403" s="1"/>
  <c r="G402" s="1"/>
  <c r="G401" s="1"/>
  <c r="G398"/>
  <c r="G397" s="1"/>
  <c r="G396" s="1"/>
  <c r="G394"/>
  <c r="G393" s="1"/>
  <c r="G391"/>
  <c r="G390" s="1"/>
  <c r="G388"/>
  <c r="G387" s="1"/>
  <c r="G384"/>
  <c r="G381"/>
  <c r="G379"/>
  <c r="G377"/>
  <c r="G373"/>
  <c r="G372" s="1"/>
  <c r="G371" s="1"/>
  <c r="G368"/>
  <c r="G367" s="1"/>
  <c r="G366" s="1"/>
  <c r="G365" s="1"/>
  <c r="G362"/>
  <c r="G361" s="1"/>
  <c r="G360" s="1"/>
  <c r="G358"/>
  <c r="G356"/>
  <c r="G353"/>
  <c r="G349"/>
  <c r="G348" s="1"/>
  <c r="G346"/>
  <c r="G345" s="1"/>
  <c r="G342"/>
  <c r="G341" s="1"/>
  <c r="G340" s="1"/>
  <c r="G337"/>
  <c r="G336" s="1"/>
  <c r="G328"/>
  <c r="G325"/>
  <c r="G322"/>
  <c r="G319"/>
  <c r="G316"/>
  <c r="G314"/>
  <c r="G312"/>
  <c r="G307"/>
  <c r="G306" s="1"/>
  <c r="G305" s="1"/>
  <c r="G303"/>
  <c r="G302" s="1"/>
  <c r="G301" s="1"/>
  <c r="D13" i="9" s="1"/>
  <c r="G298" i="3"/>
  <c r="G297" s="1"/>
  <c r="G296" s="1"/>
  <c r="D12" i="9" s="1"/>
  <c r="G293" i="3"/>
  <c r="G292" s="1"/>
  <c r="G290"/>
  <c r="G288"/>
  <c r="G285"/>
  <c r="G281"/>
  <c r="G280" s="1"/>
  <c r="G279" s="1"/>
  <c r="G277"/>
  <c r="G275"/>
  <c r="G273"/>
  <c r="G271"/>
  <c r="G269"/>
  <c r="G266"/>
  <c r="G263"/>
  <c r="G260"/>
  <c r="G253"/>
  <c r="G251"/>
  <c r="D565" i="2" s="1"/>
  <c r="D564" s="1"/>
  <c r="D563" s="1"/>
  <c r="D562" s="1"/>
  <c r="G245" i="3"/>
  <c r="G237"/>
  <c r="G230"/>
  <c r="G229" s="1"/>
  <c r="G227"/>
  <c r="D148" i="2" s="1"/>
  <c r="D147" s="1"/>
  <c r="G225" i="3"/>
  <c r="D146" i="2" s="1"/>
  <c r="D144" s="1"/>
  <c r="G211" i="3"/>
  <c r="G210" s="1"/>
  <c r="G208"/>
  <c r="G201"/>
  <c r="D125" i="2" s="1"/>
  <c r="D124" s="1"/>
  <c r="G199" i="3"/>
  <c r="D123" i="2" s="1"/>
  <c r="D122" s="1"/>
  <c r="G197" i="3"/>
  <c r="G194"/>
  <c r="G190"/>
  <c r="G188"/>
  <c r="D112" i="2" s="1"/>
  <c r="D111" s="1"/>
  <c r="G185" i="3"/>
  <c r="D109" i="2" s="1"/>
  <c r="D108" s="1"/>
  <c r="G183" i="3"/>
  <c r="D105" i="2" s="1"/>
  <c r="D104" s="1"/>
  <c r="G181" i="3"/>
  <c r="D103" i="2" s="1"/>
  <c r="D102" s="1"/>
  <c r="G178" i="3"/>
  <c r="D100" i="2" s="1"/>
  <c r="D99" s="1"/>
  <c r="G172" i="3"/>
  <c r="G163"/>
  <c r="G162" s="1"/>
  <c r="G161" s="1"/>
  <c r="G159"/>
  <c r="G157"/>
  <c r="G153"/>
  <c r="G152" s="1"/>
  <c r="G151" s="1"/>
  <c r="G145"/>
  <c r="G143"/>
  <c r="G141"/>
  <c r="G137"/>
  <c r="G134"/>
  <c r="G131"/>
  <c r="G128"/>
  <c r="G167"/>
  <c r="G166" s="1"/>
  <c r="G165" s="1"/>
  <c r="G218"/>
  <c r="G217" s="1"/>
  <c r="G123"/>
  <c r="G121"/>
  <c r="G119"/>
  <c r="G117"/>
  <c r="G115"/>
  <c r="D158" i="2" s="1"/>
  <c r="D157" s="1"/>
  <c r="G111" i="3"/>
  <c r="G106"/>
  <c r="G105" s="1"/>
  <c r="G104" s="1"/>
  <c r="G102"/>
  <c r="G100"/>
  <c r="G95"/>
  <c r="G94" s="1"/>
  <c r="G93" s="1"/>
  <c r="G83"/>
  <c r="G80"/>
  <c r="G78"/>
  <c r="G76"/>
  <c r="G74"/>
  <c r="G71"/>
  <c r="G68"/>
  <c r="G65"/>
  <c r="G59"/>
  <c r="G58" s="1"/>
  <c r="G56"/>
  <c r="G54"/>
  <c r="G52"/>
  <c r="G48"/>
  <c r="G47" s="1"/>
  <c r="G46" s="1"/>
  <c r="G35"/>
  <c r="G31"/>
  <c r="G29"/>
  <c r="G27"/>
  <c r="G24"/>
  <c r="G21"/>
  <c r="D102" i="1"/>
  <c r="D100"/>
  <c r="D71" s="1"/>
  <c r="D35"/>
  <c r="D34" s="1"/>
  <c r="D25"/>
  <c r="D23"/>
  <c r="D18"/>
  <c r="D14" s="1"/>
  <c r="G64" i="3" l="1"/>
  <c r="G63" s="1"/>
  <c r="D70" i="1"/>
  <c r="D27"/>
  <c r="G127" i="3"/>
  <c r="G126" s="1"/>
  <c r="D92" i="2"/>
  <c r="G17" i="3"/>
  <c r="G487"/>
  <c r="G486" s="1"/>
  <c r="G645"/>
  <c r="G644" s="1"/>
  <c r="G259"/>
  <c r="G532"/>
  <c r="G531" s="1"/>
  <c r="G530" s="1"/>
  <c r="G671"/>
  <c r="G670" s="1"/>
  <c r="D232" i="2"/>
  <c r="D231" s="1"/>
  <c r="G171" i="3"/>
  <c r="G318"/>
  <c r="D40" i="9"/>
  <c r="G216" i="3"/>
  <c r="D168" i="2"/>
  <c r="D21" i="9"/>
  <c r="G332" i="3"/>
  <c r="G331" s="1"/>
  <c r="G376"/>
  <c r="G375" s="1"/>
  <c r="D110" i="2"/>
  <c r="D143"/>
  <c r="D142" s="1"/>
  <c r="G113" i="3"/>
  <c r="G109" s="1"/>
  <c r="G108" s="1"/>
  <c r="D162" i="2"/>
  <c r="D161" s="1"/>
  <c r="G207" i="3"/>
  <c r="G206" s="1"/>
  <c r="D90" i="2"/>
  <c r="D14" i="9"/>
  <c r="D591" i="2"/>
  <c r="G419" i="3"/>
  <c r="D617" i="2"/>
  <c r="D616" s="1"/>
  <c r="D606" s="1"/>
  <c r="G565" i="3"/>
  <c r="G562" s="1"/>
  <c r="G561" s="1"/>
  <c r="D474" i="2"/>
  <c r="D473" s="1"/>
  <c r="D470" s="1"/>
  <c r="D447" s="1"/>
  <c r="D476"/>
  <c r="D475" s="1"/>
  <c r="G400" i="3"/>
  <c r="G473"/>
  <c r="G469" s="1"/>
  <c r="D363" i="2"/>
  <c r="D362" s="1"/>
  <c r="D361" s="1"/>
  <c r="D360" s="1"/>
  <c r="D22" i="1"/>
  <c r="D6" s="1"/>
  <c r="G244" i="3"/>
  <c r="G243" s="1"/>
  <c r="D273" i="2"/>
  <c r="G236" i="3"/>
  <c r="D166" i="2"/>
  <c r="D165" s="1"/>
  <c r="G355" i="3"/>
  <c r="G351" s="1"/>
  <c r="G622"/>
  <c r="G621" s="1"/>
  <c r="G730"/>
  <c r="G729" s="1"/>
  <c r="G156"/>
  <c r="G155" s="1"/>
  <c r="G439"/>
  <c r="G744"/>
  <c r="G742" s="1"/>
  <c r="G741" s="1"/>
  <c r="G740" s="1"/>
  <c r="G781"/>
  <c r="G780" s="1"/>
  <c r="G779" s="1"/>
  <c r="G778" s="1"/>
  <c r="G777" s="1"/>
  <c r="G776" s="1"/>
  <c r="G572"/>
  <c r="G571" s="1"/>
  <c r="G609"/>
  <c r="G608" s="1"/>
  <c r="G591"/>
  <c r="G590" s="1"/>
  <c r="G187"/>
  <c r="G250"/>
  <c r="G249" s="1"/>
  <c r="G248" s="1"/>
  <c r="G247" s="1"/>
  <c r="D9" i="9" s="1"/>
  <c r="G224" i="3"/>
  <c r="G223" s="1"/>
  <c r="G311"/>
  <c r="G310" s="1"/>
  <c r="G424"/>
  <c r="G516"/>
  <c r="G515" s="1"/>
  <c r="G600"/>
  <c r="G599" s="1"/>
  <c r="G477"/>
  <c r="G802"/>
  <c r="G801" s="1"/>
  <c r="G800" s="1"/>
  <c r="G699"/>
  <c r="G698" s="1"/>
  <c r="D218" i="2" s="1"/>
  <c r="D216" s="1"/>
  <c r="D215" s="1"/>
  <c r="D214" s="1"/>
  <c r="G713" i="3"/>
  <c r="G712" s="1"/>
  <c r="G284"/>
  <c r="G283" s="1"/>
  <c r="G344"/>
  <c r="G632"/>
  <c r="G631" s="1"/>
  <c r="G98"/>
  <c r="G97" s="1"/>
  <c r="G51"/>
  <c r="G50" s="1"/>
  <c r="G383"/>
  <c r="G444"/>
  <c r="G521"/>
  <c r="G759"/>
  <c r="G758" s="1"/>
  <c r="G757" s="1"/>
  <c r="G235"/>
  <c r="G234" s="1"/>
  <c r="G455"/>
  <c r="G454" s="1"/>
  <c r="D14" i="2" l="1"/>
  <c r="D13" s="1"/>
  <c r="D12" s="1"/>
  <c r="G423" i="3"/>
  <c r="G422" s="1"/>
  <c r="G421" s="1"/>
  <c r="G739"/>
  <c r="D8" i="9"/>
  <c r="G242" i="3"/>
  <c r="G241" s="1"/>
  <c r="G125"/>
  <c r="D91" i="2"/>
  <c r="G258" i="3"/>
  <c r="D10" i="9" s="1"/>
  <c r="G170" i="3"/>
  <c r="G169" s="1"/>
  <c r="D33" i="9" s="1"/>
  <c r="G309" i="3"/>
  <c r="G16"/>
  <c r="G15" s="1"/>
  <c r="G14" s="1"/>
  <c r="D29" i="9" s="1"/>
  <c r="G418" i="3"/>
  <c r="G711"/>
  <c r="D36" i="9" s="1"/>
  <c r="D167" i="2"/>
  <c r="G799" i="3"/>
  <c r="G798" s="1"/>
  <c r="D17" i="9"/>
  <c r="D88" i="2"/>
  <c r="D87" s="1"/>
  <c r="D89"/>
  <c r="D25" i="9"/>
  <c r="D23" s="1"/>
  <c r="D154" i="2"/>
  <c r="D153" s="1"/>
  <c r="D590"/>
  <c r="D589" s="1"/>
  <c r="D561" s="1"/>
  <c r="D560" s="1"/>
  <c r="G560" i="3"/>
  <c r="D48" i="9"/>
  <c r="D47" s="1"/>
  <c r="G529" i="3"/>
  <c r="D11" i="9"/>
  <c r="G443" i="3"/>
  <c r="D38" i="9"/>
  <c r="D37" s="1"/>
  <c r="D271" i="2"/>
  <c r="D270" s="1"/>
  <c r="D269" s="1"/>
  <c r="D272"/>
  <c r="G233" i="3"/>
  <c r="D41" i="9"/>
  <c r="G743" i="3"/>
  <c r="G643"/>
  <c r="G642" s="1"/>
  <c r="D35" i="9" s="1"/>
  <c r="G468" i="3"/>
  <c r="G467" s="1"/>
  <c r="G570"/>
  <c r="G569" s="1"/>
  <c r="G568" s="1"/>
  <c r="G567" s="1"/>
  <c r="G449"/>
  <c r="G485"/>
  <c r="G484" s="1"/>
  <c r="G62"/>
  <c r="D30" i="9" s="1"/>
  <c r="G339" i="3"/>
  <c r="G370"/>
  <c r="G364" s="1"/>
  <c r="G330" l="1"/>
  <c r="D18" i="9"/>
  <c r="D16" s="1"/>
  <c r="G240" i="3"/>
  <c r="D31" i="9"/>
  <c r="G407" i="3"/>
  <c r="D27" i="9" s="1"/>
  <c r="D26" s="1"/>
  <c r="G13" i="3"/>
  <c r="G12" s="1"/>
  <c r="G483"/>
  <c r="G482" s="1"/>
  <c r="D11" i="2"/>
  <c r="D10" s="1"/>
  <c r="D69" i="1"/>
  <c r="G528" i="3"/>
  <c r="D32" i="9"/>
  <c r="G641" i="3"/>
  <c r="G640" s="1"/>
  <c r="D34" i="9"/>
  <c r="D15"/>
  <c r="D7" s="1"/>
  <c r="G466" i="3"/>
  <c r="D44" i="9"/>
  <c r="D43" s="1"/>
  <c r="D42"/>
  <c r="D39" s="1"/>
  <c r="D22"/>
  <c r="D19" s="1"/>
  <c r="D105" i="1" l="1"/>
  <c r="C24" i="10" s="1"/>
  <c r="G406" i="3"/>
  <c r="G239" s="1"/>
  <c r="D28" i="9"/>
  <c r="G11" i="3" l="1"/>
  <c r="D49" i="9"/>
  <c r="C28" i="10" s="1"/>
  <c r="C12"/>
  <c r="C18" l="1"/>
  <c r="C16"/>
  <c r="C15" s="1"/>
  <c r="C14" l="1"/>
  <c r="C10" l="1"/>
  <c r="C9" s="1"/>
  <c r="D3" i="9" l="1"/>
  <c r="D3" i="2"/>
  <c r="G3" i="3" l="1"/>
  <c r="C3" i="10" s="1"/>
  <c r="C3" i="13" l="1"/>
  <c r="C22" s="1"/>
  <c r="E3" i="12"/>
  <c r="C23" i="10"/>
  <c r="C22" s="1"/>
  <c r="C21" s="1"/>
  <c r="C27" l="1"/>
  <c r="C26" s="1"/>
  <c r="C25" l="1"/>
  <c r="C20" s="1"/>
  <c r="C8" l="1"/>
</calcChain>
</file>

<file path=xl/sharedStrings.xml><?xml version="1.0" encoding="utf-8"?>
<sst xmlns="http://schemas.openxmlformats.org/spreadsheetml/2006/main" count="5468" uniqueCount="1025">
  <si>
    <t>Подготовка и повышение квалификации специалистов и служащих муниципальных учреждений</t>
  </si>
  <si>
    <t>Обеспечение бесплатным питанием детей дошкольного и школьного возраста, посещающих муниципальные образовательные организации</t>
  </si>
  <si>
    <t>Укрепление материально-технической базы муниципальных учреждений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</si>
  <si>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</si>
  <si>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организациях, реализующих программы дошкольного образования</t>
  </si>
  <si>
    <t>81 0 00 00000</t>
  </si>
  <si>
    <t>81 1 00 00000</t>
  </si>
  <si>
    <t>81 1 01 00000</t>
  </si>
  <si>
    <t>81 1 01 10210</t>
  </si>
  <si>
    <t>81 1 01 10220</t>
  </si>
  <si>
    <t xml:space="preserve">81 1 01 10220 </t>
  </si>
  <si>
    <t>81 1 01 10230</t>
  </si>
  <si>
    <t>81 1 01 10240</t>
  </si>
  <si>
    <t>81 1 01 10250</t>
  </si>
  <si>
    <t>81 1 01 73010</t>
  </si>
  <si>
    <t>Основное мероприятие  "Обеспечение комплексной модернизации системы общего образования  и создание условий для обеспечения современного качества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</si>
  <si>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реализующих программы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</t>
  </si>
  <si>
    <t>81 2 00 00000</t>
  </si>
  <si>
    <t>81 2 02 10210</t>
  </si>
  <si>
    <t>81 2 02 00000</t>
  </si>
  <si>
    <t>81 2 02 10220</t>
  </si>
  <si>
    <t>81 2 02 10230</t>
  </si>
  <si>
    <t>81 2 02 10240</t>
  </si>
  <si>
    <t>81 2 02 10250</t>
  </si>
  <si>
    <t>81 2 02 73020</t>
  </si>
  <si>
    <t>81 3 00 00000</t>
  </si>
  <si>
    <t>81 3 03 00000</t>
  </si>
  <si>
    <t>81 3 03 10210</t>
  </si>
  <si>
    <t>81 3 03 10220</t>
  </si>
  <si>
    <t>81 3 03 10230</t>
  </si>
  <si>
    <t>81 3 03 10250</t>
  </si>
  <si>
    <t>Обеспечение безопасного пребывания в муниципальных учреждениях Мамско-Чуйского района</t>
  </si>
  <si>
    <t>81 4 00 00000</t>
  </si>
  <si>
    <t>81 4 04 00000</t>
  </si>
  <si>
    <t>81 4 04 10Б00</t>
  </si>
  <si>
    <t>81 5 00 00000</t>
  </si>
  <si>
    <t>81 5 05 00000</t>
  </si>
  <si>
    <t>81 5 05 10210</t>
  </si>
  <si>
    <t>81 5 05 10220</t>
  </si>
  <si>
    <t>81 5 05 10230</t>
  </si>
  <si>
    <t>81 5 05 10250</t>
  </si>
  <si>
    <t>Организация и проведение мероприятий по обеспечению безопасности дорожного движения</t>
  </si>
  <si>
    <t>Обеспечение реализации мероприятий по строительству автодрома</t>
  </si>
  <si>
    <t>81 6 00 00000</t>
  </si>
  <si>
    <t>81 6 06 00000</t>
  </si>
  <si>
    <t>81 6 06 10Ж10</t>
  </si>
  <si>
    <t>81 6 06 10Ж20</t>
  </si>
  <si>
    <t>Обеспечение реализации мероприятий по организации отдыха и оздоровления  детей</t>
  </si>
  <si>
    <t>Обеспечение реализации мероприятий по организации  занятости детей</t>
  </si>
  <si>
    <t>81 7 00 00000</t>
  </si>
  <si>
    <t>81 7 07 00000</t>
  </si>
  <si>
    <t>81 7 07 10Д10</t>
  </si>
  <si>
    <t>81 7 07 10Д20</t>
  </si>
  <si>
    <t>Основное мероприятие «Улучшение условий и охраны труда в учреждениях образования»</t>
  </si>
  <si>
    <t>Основное мероприятие «Повышение энергетической эффективности в учреждениях образования</t>
  </si>
  <si>
    <t>Обеспечение реализации мероприятий по энергосбережению и повышению энергетической эффективности в муниципальных учреждениях  Мамско-Чуйского района</t>
  </si>
  <si>
    <t>Основное мероприятие «Повышение уровня организации питания в общеобразовательных учреждениях»</t>
  </si>
  <si>
    <t>81 8 00 00000</t>
  </si>
  <si>
    <t>81 8 08 00000</t>
  </si>
  <si>
    <t>81 8 08 10220</t>
  </si>
  <si>
    <t>81 8 08 10250</t>
  </si>
  <si>
    <t xml:space="preserve">81 9 00 00000 </t>
  </si>
  <si>
    <t xml:space="preserve">81 9 09 00000 </t>
  </si>
  <si>
    <t xml:space="preserve">81 9 09 10Э00 </t>
  </si>
  <si>
    <t>81 Г 00 00000</t>
  </si>
  <si>
    <t>81 Г 10 00000</t>
  </si>
  <si>
    <t>81 Г 10 10250</t>
  </si>
  <si>
    <t>Организация и проведение культурно-массовых мероприятий</t>
  </si>
  <si>
    <t>82 0 00 00000</t>
  </si>
  <si>
    <t>82 1 00 00000</t>
  </si>
  <si>
    <t>82 1 01 00000</t>
  </si>
  <si>
    <t>82 1 01 10210</t>
  </si>
  <si>
    <t>82 1 01 10220</t>
  </si>
  <si>
    <t>82 1 01 10230</t>
  </si>
  <si>
    <t>82 1 01 10250</t>
  </si>
  <si>
    <t>82 1 01 10КМ0</t>
  </si>
  <si>
    <t xml:space="preserve">Комплектование книжных фондов библиотек муниципальных образований Иркутской области </t>
  </si>
  <si>
    <t>82 2 00 00000</t>
  </si>
  <si>
    <t>82 2 02 00000</t>
  </si>
  <si>
    <t>82 2 02 10210</t>
  </si>
  <si>
    <t>82 2 02 10220</t>
  </si>
  <si>
    <t>82 2 02 10230</t>
  </si>
  <si>
    <t>82 2 02 10250</t>
  </si>
  <si>
    <t>82 2 02 10КМ0</t>
  </si>
  <si>
    <t xml:space="preserve">82 3 00 00000 </t>
  </si>
  <si>
    <t xml:space="preserve">82 3 03 00000 </t>
  </si>
  <si>
    <t>82 3 03 10210</t>
  </si>
  <si>
    <t>82 3 03 10220</t>
  </si>
  <si>
    <t>82 3 03 10230</t>
  </si>
  <si>
    <t>82 3 03 10250</t>
  </si>
  <si>
    <t>82 4 00 00000</t>
  </si>
  <si>
    <t>82 4 04 00000</t>
  </si>
  <si>
    <t>82 4 04 10210</t>
  </si>
  <si>
    <t>82 4 04 10220</t>
  </si>
  <si>
    <t>82 4 04 10230</t>
  </si>
  <si>
    <t>82 4 04 10250</t>
  </si>
  <si>
    <t xml:space="preserve">82 5 00 00000 </t>
  </si>
  <si>
    <t xml:space="preserve">82 5 05 00000 </t>
  </si>
  <si>
    <t xml:space="preserve">82 5 05 10220 </t>
  </si>
  <si>
    <t xml:space="preserve">82 5 05 10250 </t>
  </si>
  <si>
    <t xml:space="preserve">82 6 06 00000 </t>
  </si>
  <si>
    <t xml:space="preserve">82 6 06 10Э00 </t>
  </si>
  <si>
    <t>83 0 00 00000</t>
  </si>
  <si>
    <t>83 1 00 00000</t>
  </si>
  <si>
    <t>83 1 01 00000</t>
  </si>
  <si>
    <t>83 1 01 10110</t>
  </si>
  <si>
    <t>83 1 02 00000</t>
  </si>
  <si>
    <t>Расходы на обеспечение  функций органов  местного самоуправления</t>
  </si>
  <si>
    <t>Подготовка и повышение квалификации муниципальных служащих</t>
  </si>
  <si>
    <t>83 1 02 10110</t>
  </si>
  <si>
    <t>83 1 02 10120</t>
  </si>
  <si>
    <t>83 1 02 10130</t>
  </si>
  <si>
    <t>83 1 02 10250</t>
  </si>
  <si>
    <t>Обеспечение реализации мероприятий  по профилактике преступлений и правонарушений</t>
  </si>
  <si>
    <t>Обеспечение реализации мероприятий по защите территорий и населения района от чрезвычайных ситуаций природного и техногенного характера</t>
  </si>
  <si>
    <t>Реализация направлений расходов основного мероприятия, подпрограммы муниципальной программы Мамско-Чуйского района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</si>
  <si>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</si>
  <si>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Основное мероприятие "Социальное обеспечение медицинских работников, впервые прибывших на работу в Мамско-Чуйский район"</t>
  </si>
  <si>
    <t>Основное мероприятие «Спортивно-массовые мероприятия для населения»</t>
  </si>
  <si>
    <t>Обеспечение реализации спортивно-массовых мероприятий</t>
  </si>
  <si>
    <t>Обеспечение реализации мероприятий по строительству и реконструкции спортивных сооружений</t>
  </si>
  <si>
    <t>83 2 00 00000</t>
  </si>
  <si>
    <t>83 2 02 00000</t>
  </si>
  <si>
    <t>83 2 02 10Э00</t>
  </si>
  <si>
    <t>83 3 00 00000</t>
  </si>
  <si>
    <t>83 3 03 00000</t>
  </si>
  <si>
    <t>83 3 03 10120</t>
  </si>
  <si>
    <t>83 3 03 10250</t>
  </si>
  <si>
    <t>83 4 00 00000</t>
  </si>
  <si>
    <t>83 4 04 00000</t>
  </si>
  <si>
    <t>83 4 04 10П00</t>
  </si>
  <si>
    <t>83 5 00 00000</t>
  </si>
  <si>
    <t>83 5 06 00000</t>
  </si>
  <si>
    <t>83 5 06 10ЧС0</t>
  </si>
  <si>
    <t>83 6 00 00000</t>
  </si>
  <si>
    <t>83 6 08 00000</t>
  </si>
  <si>
    <t>83 6 08 10990</t>
  </si>
  <si>
    <t>83 7 00 00000</t>
  </si>
  <si>
    <t>83 7 09 00000</t>
  </si>
  <si>
    <t>83 7 09 10990</t>
  </si>
  <si>
    <t>83 8 00 00000</t>
  </si>
  <si>
    <t>83 8 11 00000</t>
  </si>
  <si>
    <t>83 9 00 00000</t>
  </si>
  <si>
    <t>83 9 12 00000</t>
  </si>
  <si>
    <t>83 9 12 10990</t>
  </si>
  <si>
    <t>83 Д 00 00000</t>
  </si>
  <si>
    <t>83 Д 13 00000</t>
  </si>
  <si>
    <t>83 Д 13 10990</t>
  </si>
  <si>
    <t>83 Ж 00 00000</t>
  </si>
  <si>
    <t>83 Ж 14 00000</t>
  </si>
  <si>
    <t>83 Ж 14 10Ф10</t>
  </si>
  <si>
    <t>83 Ж 15 00000</t>
  </si>
  <si>
    <t>83 Ж 15 10Ф20</t>
  </si>
  <si>
    <t>84 0 00 00000</t>
  </si>
  <si>
    <t>Обеспечение реализации мероприятий по обеспечению функционирования казны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</si>
  <si>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</si>
  <si>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</si>
  <si>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81 7 07 S2080</t>
  </si>
  <si>
    <t>86 3 03 10620</t>
  </si>
  <si>
    <t>86 6 06 10230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</si>
  <si>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</si>
  <si>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 (софинансирование)</t>
  </si>
  <si>
    <t>83 И 00 00000</t>
  </si>
  <si>
    <t>83 Н 17 00000</t>
  </si>
  <si>
    <t>83 Н 17 10990</t>
  </si>
  <si>
    <t>Дополнительное образование детей</t>
  </si>
  <si>
    <t>Дотации бюджетам муниципальных районов на поддержку мер по обеспечению сбалансированности бюджетов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</si>
  <si>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</si>
  <si>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Субвенции на осуществление отдельных областных государственных полномочий в сфере труда</t>
  </si>
  <si>
    <t>Субвенции на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</si>
  <si>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</si>
  <si>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 xml:space="preserve">(тыс. руб.) </t>
  </si>
  <si>
    <t>18210102030010000110</t>
  </si>
  <si>
    <t>18210102040010000110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</si>
  <si>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</si>
  <si>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</si>
  <si>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«Исполнение судебных актов, управление муниципальным долгом и его обслуживание»</t>
  </si>
  <si>
    <t>Основное мероприятие «Повышение финансовой устойчивости бюджетов муниципальных образований Мамско-Чуйского района»</t>
  </si>
  <si>
    <t>Основное мероприятие "Обеспечение устойчивой работы автомобильного транспорта по перевозке пассажиров в Мамско-Чуйском районе"</t>
  </si>
  <si>
    <t>Основное мероприятие "Обеспечение устойчивой работы  водного транспорта по перевозке пассажиров в Мамско-Чуйском районе"</t>
  </si>
  <si>
    <t>Непрограммные расходы</t>
  </si>
  <si>
    <t>Функционирование Думы муниципального образования  Мамско-Чуйского района</t>
  </si>
  <si>
    <t>Обеспечение деятельности Думы Мамско-Чуйского района</t>
  </si>
  <si>
    <t>Функционирование Контрольно-счетной палаты  Мамско-Чуйского района</t>
  </si>
  <si>
    <t>Обеспечение деятельности  Контрольно-счетной палаты  Мамско-Чуйского района</t>
  </si>
  <si>
    <t>Прочие непрограммные расходы</t>
  </si>
  <si>
    <t>Выплаты пенсии за выслугу лет гражданам, замещающим должности муниципальной службы в муниципальном образовании Мамско-Чуйского района</t>
  </si>
  <si>
    <t>Резервный фонд</t>
  </si>
  <si>
    <t>Обеспечение реализации мероприятий резервного фонда</t>
  </si>
  <si>
    <t>Дорожный фонд</t>
  </si>
  <si>
    <t>Непрограммные расходы на осуществление переданных полномочий от городских поселений Мамско-Чуйского района</t>
  </si>
  <si>
    <t>Осуществление полномочий по составлению и рассмотрению проекта бюджета поселения, исполнению бюджета поселения, осуществление контроля за его исполнением, составлению отчета об исполнении бюджета поселения;</t>
  </si>
  <si>
    <t>85 0 00 00000</t>
  </si>
  <si>
    <t>85 0 01 00000</t>
  </si>
  <si>
    <t>85 0 01 10110</t>
  </si>
  <si>
    <t>85 0 01 10120</t>
  </si>
  <si>
    <t>85 0 01 10130</t>
  </si>
  <si>
    <t>85 0 01 10250</t>
  </si>
  <si>
    <t>85 0 02 00000</t>
  </si>
  <si>
    <t>85 0 02 10510</t>
  </si>
  <si>
    <t>85 0 03 00000</t>
  </si>
  <si>
    <t>85 0 03 10520</t>
  </si>
  <si>
    <t>86 0 00 00000</t>
  </si>
  <si>
    <t>86 1 00 00000</t>
  </si>
  <si>
    <t>86 1 01 00000</t>
  </si>
  <si>
    <t>86 1 01 10210</t>
  </si>
  <si>
    <t>86 1 01 10220</t>
  </si>
  <si>
    <t>86 1 01 10230</t>
  </si>
  <si>
    <t>86 1 01 10250</t>
  </si>
  <si>
    <t>86 2 00 00000</t>
  </si>
  <si>
    <t>86 2 02 00000</t>
  </si>
  <si>
    <t>86 2 02 10610</t>
  </si>
  <si>
    <t>86 3 00 00000</t>
  </si>
  <si>
    <t>86 3 03 00000</t>
  </si>
  <si>
    <t>86 5 00 00000</t>
  </si>
  <si>
    <t>86 5 05 00000</t>
  </si>
  <si>
    <t>86 5 05 10Э00</t>
  </si>
  <si>
    <t>86 6 00 00000</t>
  </si>
  <si>
    <t>86 6 06 00000</t>
  </si>
  <si>
    <t>86 6 06 10220</t>
  </si>
  <si>
    <t>86 6 06 10250</t>
  </si>
  <si>
    <t>89 0 00 00000</t>
  </si>
  <si>
    <t>89 1 00 00000</t>
  </si>
  <si>
    <t>89 1 81 00000</t>
  </si>
  <si>
    <t>89 2 00 00000</t>
  </si>
  <si>
    <t>89 2 82 00000</t>
  </si>
  <si>
    <t>89 2 82 10110</t>
  </si>
  <si>
    <t>89 2 82 10120</t>
  </si>
  <si>
    <t>89 2 82 10130</t>
  </si>
  <si>
    <t>89 2 82 10250</t>
  </si>
  <si>
    <t>89 1 81 10110</t>
  </si>
  <si>
    <t>89 1 81 10120</t>
  </si>
  <si>
    <t>89 3 00 00000</t>
  </si>
  <si>
    <t>89 3 83 10710</t>
  </si>
  <si>
    <t xml:space="preserve">89 4 00 00000 </t>
  </si>
  <si>
    <t>89 4 00 10900</t>
  </si>
  <si>
    <t>89 5 00 00000</t>
  </si>
  <si>
    <t>89 5 00 10990</t>
  </si>
  <si>
    <t>90 3 00 00000</t>
  </si>
  <si>
    <t>Непрограммные расходы на осуществление государственных полномочий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</si>
  <si>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</si>
  <si>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</si>
  <si>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</si>
  <si>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</si>
  <si>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</si>
  <si>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</si>
  <si>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</si>
  <si>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</si>
  <si>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</si>
  <si>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90 3 01 20100</t>
  </si>
  <si>
    <t>99 0 00 00000</t>
  </si>
  <si>
    <t>99 2 00 73090</t>
  </si>
  <si>
    <t>99 3 00 73060</t>
  </si>
  <si>
    <t>99 7 00 73120</t>
  </si>
  <si>
    <t>99 8 00 73140</t>
  </si>
  <si>
    <t>99 9 00 73150</t>
  </si>
  <si>
    <t>99 Б 00 51200</t>
  </si>
  <si>
    <t>КЦСР</t>
  </si>
  <si>
    <t>КВСР</t>
  </si>
  <si>
    <t>КВР</t>
  </si>
  <si>
    <t>901</t>
  </si>
  <si>
    <t xml:space="preserve">Общее образование </t>
  </si>
  <si>
    <t xml:space="preserve">Другие просы в области образования </t>
  </si>
  <si>
    <t>10</t>
  </si>
  <si>
    <t>00</t>
  </si>
  <si>
    <t>902</t>
  </si>
  <si>
    <t>Функционирование Правительства РФ, высших органов исполнительной власти субъектов РФ, местных администраций</t>
  </si>
  <si>
    <t>Функционирование высшего должностного лица муниципального образования</t>
  </si>
  <si>
    <t>13</t>
  </si>
  <si>
    <t>Судебная система</t>
  </si>
  <si>
    <t>НАЦИОНАЛЬНАЯ БЕЗОПАСНОСТЬ И ПРАВООХРАНИТЕЛЬНАЯ ДЕЯТЕЛЬНОСТЬ</t>
  </si>
  <si>
    <t>14</t>
  </si>
  <si>
    <t>90 3 34 23060</t>
  </si>
  <si>
    <t>ЖИЛИЩНО-КОММУНАЛЬНОЕ ХОЗЯЙСТВО</t>
  </si>
  <si>
    <t>Обеспечение деятельности финансовых, налоговых и таможенных органов, органов финансового (финансово-бюджетного) надзора</t>
  </si>
  <si>
    <t>904</t>
  </si>
  <si>
    <t>Обслуживание  муниципального долга</t>
  </si>
  <si>
    <t>700</t>
  </si>
  <si>
    <t>500</t>
  </si>
  <si>
    <t>Другие общегосударственные расходы</t>
  </si>
  <si>
    <t>КУЛЬТУРА И КИНЕМАТОГРАФИЯ</t>
  </si>
  <si>
    <t>Другие вопросы в облатсти культуры, кинематографии и средств массовой информации</t>
  </si>
  <si>
    <t>99 1 00 73070</t>
  </si>
  <si>
    <t>Обеспечение выборов на территории Мамско-Чуйского района</t>
  </si>
  <si>
    <t>89 3 84 00000</t>
  </si>
  <si>
    <t>Расходы на обеспечение  прочих мероприятий</t>
  </si>
  <si>
    <t>89 3 84 10990</t>
  </si>
  <si>
    <t>Проведение выборов и референдумов</t>
  </si>
  <si>
    <r>
      <t xml:space="preserve">Основное мероприятие "Предупреждение детского </t>
    </r>
    <r>
      <rPr>
        <b/>
        <sz val="10"/>
        <color indexed="8"/>
        <rFont val="Times New Roman"/>
        <family val="1"/>
        <charset val="204"/>
      </rPr>
      <t>дорожно-транспортного травматизма»</t>
    </r>
  </si>
  <si>
    <r>
      <t xml:space="preserve">Основное мероприятие «Улучшение условий и охраны труда  в целях снижения профессиональных рисков работников учреждений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искусства"</t>
    </r>
  </si>
  <si>
    <r>
      <t xml:space="preserve">Основное мероприятие «Повышение энергетической эффективности в учреждениях культуры и </t>
    </r>
    <r>
      <rPr>
        <b/>
        <sz val="10"/>
        <color indexed="8"/>
        <rFont val="Times New Roman"/>
        <family val="1"/>
        <charset val="204"/>
      </rPr>
      <t>дополнительного образования в сфере музыкального искусства»</t>
    </r>
  </si>
  <si>
    <r>
      <t>Обеспечение реализации мероприятий по и</t>
    </r>
    <r>
      <rPr>
        <sz val="10"/>
        <color indexed="8"/>
        <rFont val="Times New Roman"/>
        <family val="1"/>
        <charset val="204"/>
      </rPr>
      <t>сполнению судебных актов, управлению муниципальным долгом и его обслуживанию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</si>
  <si>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автомобильным  транспортом</t>
    </r>
  </si>
  <si>
    <r>
      <t xml:space="preserve">Обеспечение реализации мероприятий </t>
    </r>
    <r>
      <rPr>
        <sz val="10"/>
        <color indexed="8"/>
        <rFont val="Times New Roman"/>
        <family val="1"/>
        <charset val="204"/>
      </rPr>
      <t>по перевозке пассажиров водным  транспортом</t>
    </r>
  </si>
  <si>
    <r>
      <t>Основное мероприятие «Повышение энергетической эффективности в МКУ «АХС»</t>
    </r>
    <r>
      <rPr>
        <b/>
        <sz val="10"/>
        <color indexed="8"/>
        <rFont val="Times New Roman"/>
        <family val="1"/>
        <charset val="204"/>
      </rPr>
      <t>»</t>
    </r>
  </si>
  <si>
    <t>91211402053050000410</t>
  </si>
  <si>
    <t>МЕЖБЮДЖЕТНЫЕ ТРАНСФЕРТЫ</t>
  </si>
  <si>
    <t>Дотации на выравнивание бюджетной обеспеченности субъектов РФ и муниципальных образований</t>
  </si>
  <si>
    <t>000 11100000000000000</t>
  </si>
  <si>
    <t>ОБЩЕГОСУДАРСТВЕННЫЕ РАСХОДЫ</t>
  </si>
  <si>
    <t xml:space="preserve"> </t>
  </si>
  <si>
    <t>11</t>
  </si>
  <si>
    <t>00010000000000000000</t>
  </si>
  <si>
    <t>00010000000000000110</t>
  </si>
  <si>
    <t>18210102000010000110</t>
  </si>
  <si>
    <t>18210500000000000000</t>
  </si>
  <si>
    <t>18210502010020000110</t>
  </si>
  <si>
    <t>00010800000000000000</t>
  </si>
  <si>
    <t>000 11105000000000120</t>
  </si>
  <si>
    <t>000 11105010000000120</t>
  </si>
  <si>
    <t>91211105013050000120</t>
  </si>
  <si>
    <t>91211105035050000120</t>
  </si>
  <si>
    <t>00011200000000000000</t>
  </si>
  <si>
    <t>00011300000000000000</t>
  </si>
  <si>
    <t>90111301995050000130</t>
  </si>
  <si>
    <t>90311301995050000130</t>
  </si>
  <si>
    <t>91011301995050000130</t>
  </si>
  <si>
    <t>91111301995050000130</t>
  </si>
  <si>
    <t>00011600000000000000</t>
  </si>
  <si>
    <t>12</t>
  </si>
  <si>
    <t>800</t>
  </si>
  <si>
    <t>100</t>
  </si>
  <si>
    <t>18210102010010000110</t>
  </si>
  <si>
    <t>18210102020010000110</t>
  </si>
  <si>
    <t>Налог, взимаемый в связи с применением упрощенной системы налогообложения</t>
  </si>
  <si>
    <t>18210501000000000110</t>
  </si>
  <si>
    <t>18210501011010000110</t>
  </si>
  <si>
    <t>18210501021010000110</t>
  </si>
  <si>
    <t>000 11105013130000120</t>
  </si>
  <si>
    <t>04811201000010000120</t>
  </si>
  <si>
    <t>00011705050050000180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</si>
  <si>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</si>
  <si>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</si>
  <si>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</si>
  <si>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</si>
  <si>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</si>
  <si>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</si>
  <si>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</si>
  <si>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</si>
  <si>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</si>
  <si>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</si>
  <si>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18210502000020000110</t>
  </si>
  <si>
    <t>Приложение № 1 к решению</t>
  </si>
  <si>
    <t>Думы Мамско-Чуйского района</t>
  </si>
  <si>
    <t>Наименование показателей</t>
  </si>
  <si>
    <t>Код доходов</t>
  </si>
  <si>
    <t>Сумма</t>
  </si>
  <si>
    <t>1. НАЛОГОВЫЕ 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</si>
  <si>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</si>
  <si>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</si>
  <si>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</si>
  <si>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</si>
  <si>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</si>
  <si>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2. 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</si>
  <si>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</si>
  <si>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</si>
  <si>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</si>
  <si>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</si>
  <si>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 бюджетов муниципальных районов</t>
  </si>
  <si>
    <t>ИТОГО НАЛОГОВЫХ И НЕНАЛОГОВЫХ ДОХОДОВ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</si>
  <si>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</si>
  <si>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 (местный бюджет)</t>
  </si>
  <si>
    <t xml:space="preserve">Субсидии на реализацию мероприятий перечня проектов народных инициатив </t>
  </si>
  <si>
    <t>ИТОГО ДОХОДОВ</t>
  </si>
  <si>
    <t>(тыс. руб.)</t>
  </si>
  <si>
    <t>Функциональная статья</t>
  </si>
  <si>
    <t>ПР</t>
  </si>
  <si>
    <t>I. Общегосударственные вопросы</t>
  </si>
  <si>
    <t>Функционирование высшего должностного лица органа МСУ</t>
  </si>
  <si>
    <t>Функционирование представительного органа муниципального образования</t>
  </si>
  <si>
    <t xml:space="preserve">Функционирование Правительства РФ, высших органов исполнитель­ной вла­сти субъектов РФ, местных администраций   </t>
  </si>
  <si>
    <t>Обеспечение деятельности финансовых, налоговых и таможенных ор­ганов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</si>
  <si>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</si>
  <si>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</si>
  <si>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II. Национальная безопасность и правоохранительная деятель­ность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</si>
  <si>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</si>
  <si>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</si>
  <si>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III. 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</si>
  <si>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</si>
  <si>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</si>
  <si>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</si>
  <si>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IV. Жилищно-коммунальное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</si>
  <si>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</si>
  <si>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</si>
  <si>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</si>
  <si>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</si>
  <si>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</si>
  <si>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</si>
  <si>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</si>
  <si>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Другие вопросы в области здравоохранения</t>
  </si>
  <si>
    <t>Пенсионное обеспечение</t>
  </si>
  <si>
    <t>Другие вопросы в области социальной политики</t>
  </si>
  <si>
    <t>Физическая культура</t>
  </si>
  <si>
    <t>Всего  расходов</t>
  </si>
  <si>
    <t>01</t>
  </si>
  <si>
    <t>03</t>
  </si>
  <si>
    <t>04</t>
  </si>
  <si>
    <t>05</t>
  </si>
  <si>
    <t>07</t>
  </si>
  <si>
    <t>08</t>
  </si>
  <si>
    <t>09</t>
  </si>
  <si>
    <t>02</t>
  </si>
  <si>
    <t>06</t>
  </si>
  <si>
    <r>
      <t xml:space="preserve"> (тыс. руб.)   </t>
    </r>
    <r>
      <rPr>
        <sz val="9"/>
        <color indexed="8"/>
        <rFont val="Times New Roman"/>
        <family val="1"/>
        <charset val="204"/>
      </rPr>
      <t xml:space="preserve">       </t>
    </r>
  </si>
  <si>
    <t>Наименование</t>
  </si>
  <si>
    <t>Рз</t>
  </si>
  <si>
    <t>ЦСР</t>
  </si>
  <si>
    <t>ВР</t>
  </si>
  <si>
    <t>Всего</t>
  </si>
  <si>
    <t>Расходы на выплаты персоналу в целях обеспечения выполнения функций органами, казенными учреждениями, органми управления внебюджетными фондами</t>
  </si>
  <si>
    <t>Закупка товаров, работ и услуг для государственных нужд</t>
  </si>
  <si>
    <t>Иные бюджетные ассигнования</t>
  </si>
  <si>
    <t>Осуществление полномочий по осуществлению внешнего финансолвого контроля</t>
  </si>
  <si>
    <t>Расходы на выплаты персоналу в целях обеспечения выполнения функций органами, казенными учреждениями, органами управления внебюджетными фондами</t>
  </si>
  <si>
    <t>НАЦИОНАЛЬНАЯ ЭКОНОМИКА</t>
  </si>
  <si>
    <t>ОБРАЗОВАНИЕ</t>
  </si>
  <si>
    <t>ЗДРАВООХРАНЕНИЕ</t>
  </si>
  <si>
    <t>СОЦИАЛЬНАЯ ПОЛИТИКА</t>
  </si>
  <si>
    <t>Социальное обеспечение и иные выплаты населению</t>
  </si>
  <si>
    <t>ФИЗИЧЕСКАЯ КУЛЬТУРА И СПОРТ</t>
  </si>
  <si>
    <t>Основное мероприятие «Функционирование высшего должностного лица муниципального образования»</t>
  </si>
  <si>
    <t>Расходы на выплаты по оплате труда работников органов местного самоуправления</t>
  </si>
  <si>
    <t>Расходы на оплату труда персоналу казенных учреждений</t>
  </si>
  <si>
    <t xml:space="preserve">Расходы на обеспечение деятельности (оказание услуг) муниципальных  учреждений  </t>
  </si>
  <si>
    <t>200</t>
  </si>
  <si>
    <t>83 Ж 14 S2850</t>
  </si>
  <si>
    <t>83 Ж 1400000</t>
  </si>
  <si>
    <t>Плата за размещение твердых коммунальных отходов</t>
  </si>
  <si>
    <t>Источники внутреннего финансирования дефицита бюджета</t>
  </si>
  <si>
    <t xml:space="preserve"> (тыс. руб.)</t>
  </si>
  <si>
    <t>Код</t>
  </si>
  <si>
    <t>Бюджетные кредиты от других бюджетов бюджетной системы РФ в валюте РФ</t>
  </si>
  <si>
    <t>Изменение остатков на счетах по учету  средств бюджетов</t>
  </si>
  <si>
    <t>Увеличение  остатков  средств бюджета</t>
  </si>
  <si>
    <t xml:space="preserve">Увеличение прочих остатков средств бюджетов </t>
  </si>
  <si>
    <t>Увеличение прочих остатков денежных средств бюджета района</t>
  </si>
  <si>
    <t>Уменьшение остатков средств бюджетов</t>
  </si>
  <si>
    <t>Уменьшение прочих остатков средств бюджета района</t>
  </si>
  <si>
    <t>Уменьшение прочих остатков денежных средств бюджета района</t>
  </si>
  <si>
    <t>90401020000000000700</t>
  </si>
  <si>
    <t>90401020000050000700</t>
  </si>
  <si>
    <t>90401030000000000710</t>
  </si>
  <si>
    <t>90401030100000000000</t>
  </si>
  <si>
    <t>90401030100000000700</t>
  </si>
  <si>
    <t>90401030100000000710</t>
  </si>
  <si>
    <t>90401030000050000800</t>
  </si>
  <si>
    <t>90401030000050000810</t>
  </si>
  <si>
    <t>90401050000000000000</t>
  </si>
  <si>
    <t>90401050000000000500</t>
  </si>
  <si>
    <t>90401050200000000500</t>
  </si>
  <si>
    <t>90401050201000000510</t>
  </si>
  <si>
    <t>90401050201050000510</t>
  </si>
  <si>
    <t>90401050000000000600</t>
  </si>
  <si>
    <t>90401050200000000600</t>
  </si>
  <si>
    <t>90401050201000000610</t>
  </si>
  <si>
    <t>90401050201050000610</t>
  </si>
  <si>
    <t>83 П 00 00000</t>
  </si>
  <si>
    <t>00011301000000000130</t>
  </si>
  <si>
    <t>Доходы от оказания платных услуг (работ)</t>
  </si>
  <si>
    <t>04811201010010000120</t>
  </si>
  <si>
    <t>04811201030010000120</t>
  </si>
  <si>
    <t>04811201041010000120</t>
  </si>
  <si>
    <t>04811201042010000120</t>
  </si>
  <si>
    <t>Плата за сбросы загрязняющих веществ в водные объекты</t>
  </si>
  <si>
    <t>Плата за размещение отходов производства</t>
  </si>
  <si>
    <t>00011400000000000000</t>
  </si>
  <si>
    <t>ДОХОДЫ ОТ ПРОДАЖИ МАТЕРИАЛЬНЫХ И НЕМАТЕРИАЛЬНЫХ АКТИВОВ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</si>
  <si>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</si>
  <si>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00010803010010000110</t>
  </si>
  <si>
    <t>00010807000010000110</t>
  </si>
  <si>
    <t>00010803000010000110</t>
  </si>
  <si>
    <t>Государственная пошлина по делам, рассматриваемым в судах общей юрисдикции, мировыми судьями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</si>
  <si>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</si>
  <si>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</si>
  <si>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Субвенции на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</si>
  <si>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</si>
  <si>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"Осуществление функций муниципального архива"</t>
  </si>
  <si>
    <t>Основное мероприятие «Строительство и реконструкция спортивных сооружений»</t>
  </si>
  <si>
    <t>Основное мероприятие "Обеспечение моболизационной готовности органов управления и организаций к переводу на работу в условиях военного времени"</t>
  </si>
  <si>
    <t>83 Н 00 00000</t>
  </si>
  <si>
    <t>Основное мероприятие "Печать буклетов и листовок на тему безопасности дорожного движения"</t>
  </si>
  <si>
    <t>Дотации на 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 Иркутской области</t>
  </si>
  <si>
    <t>90420215001050000150</t>
  </si>
  <si>
    <t>90220229999050000150</t>
  </si>
  <si>
    <t>90420229999050000150</t>
  </si>
  <si>
    <t>90120239999050000150</t>
  </si>
  <si>
    <t>90120230024050000150</t>
  </si>
  <si>
    <t>90220230024050000150</t>
  </si>
  <si>
    <t>Субвенции на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</si>
  <si>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90120229999050000150</t>
  </si>
  <si>
    <t>91120225519050000150</t>
  </si>
  <si>
    <t>90420215002050000150</t>
  </si>
  <si>
    <t>90220235120050000150</t>
  </si>
  <si>
    <t>Иные межбюджетные трансферты</t>
  </si>
  <si>
    <t>00021960010050000150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</si>
  <si>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</si>
  <si>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00020240000000000150</t>
  </si>
  <si>
    <t xml:space="preserve">Плата за выбросы загрязняющих веществ в атмосферный воздух стационарными объектами </t>
  </si>
  <si>
    <t xml:space="preserve">Основное мероприятие «Сохранность и содержание  муниципального имущества» </t>
  </si>
  <si>
    <t xml:space="preserve">Основное мероприятие «Ремонт муниципального имущества» </t>
  </si>
  <si>
    <t xml:space="preserve">Основное мероприятие «Обеспечение проведения оценки рыночной стоимости в целях предоставления муниципального имущества в аренду по плану приватизации муниципального имущества» </t>
  </si>
  <si>
    <t>84 1 00 00000</t>
  </si>
  <si>
    <t>84 2 00 00000</t>
  </si>
  <si>
    <t>Другие вопросы в области жилищно-коммунального хозяйства</t>
  </si>
  <si>
    <t>83 А 00 00000</t>
  </si>
  <si>
    <t>Строительство спортивно-оздоровительного комплекса в п.Мама (софинансирование)</t>
  </si>
  <si>
    <t>82 4 04 10810</t>
  </si>
  <si>
    <t>Организация проведения участия учеников ДМШ в конкурсах и фестивалях различных уровней</t>
  </si>
  <si>
    <t>83 8 11 10220</t>
  </si>
  <si>
    <t>83 8 12 00000</t>
  </si>
  <si>
    <t>83 8 12 10220</t>
  </si>
  <si>
    <t>83 И 24 10990</t>
  </si>
  <si>
    <t>83 И 24 0000</t>
  </si>
  <si>
    <t>83 И 25 0000</t>
  </si>
  <si>
    <t>83 И 25 10990</t>
  </si>
  <si>
    <t>83 П 20 00000</t>
  </si>
  <si>
    <t>83 Б 26 10220</t>
  </si>
  <si>
    <t>83 Б 00 00000</t>
  </si>
  <si>
    <t>83 Б 26 00000</t>
  </si>
  <si>
    <t>83 А 27 00000</t>
  </si>
  <si>
    <t>83 А 27 10110</t>
  </si>
  <si>
    <t>83 А 27 10120</t>
  </si>
  <si>
    <t>83 А 2710250</t>
  </si>
  <si>
    <t>83 А 27 10250</t>
  </si>
  <si>
    <t>83 Ч 00 00000</t>
  </si>
  <si>
    <t>83 Ч 28 00000</t>
  </si>
  <si>
    <t>83 Ч 28 10990</t>
  </si>
  <si>
    <t>84 2 01 00000</t>
  </si>
  <si>
    <t>84 2 01 10460</t>
  </si>
  <si>
    <t>84 2 02 00000</t>
  </si>
  <si>
    <t>84 2 02 10460</t>
  </si>
  <si>
    <t>84 2 03 00000</t>
  </si>
  <si>
    <t>84 2 03 10460</t>
  </si>
  <si>
    <t>83 И 24 00000</t>
  </si>
  <si>
    <t>83 П 20 10990</t>
  </si>
  <si>
    <t>83 П 21 00000</t>
  </si>
  <si>
    <t>83 П 21 10990</t>
  </si>
  <si>
    <t>83 П 22 10990</t>
  </si>
  <si>
    <t>83 П 22 00000</t>
  </si>
  <si>
    <t>83 П 23 00000</t>
  </si>
  <si>
    <t>83 П 23 10990</t>
  </si>
  <si>
    <t>84 1 01 00000</t>
  </si>
  <si>
    <t>84 1 01 10110</t>
  </si>
  <si>
    <t>84 1 01 10120</t>
  </si>
  <si>
    <t>84 1 01 10250</t>
  </si>
  <si>
    <t xml:space="preserve"> направлениям деятельности) и видам расходов классификации расходов  муниципального образования Мамско-Чуйского района </t>
  </si>
  <si>
    <t>Распределение  бюджетных ассигнований по  целевым статьям (муниципальным программам и непрограммным</t>
  </si>
  <si>
    <t>Ведомственная структура расходов бюджета</t>
  </si>
  <si>
    <t>разделам, подразделам, целевым статьям (муниципальным программам муниципального образования Мамско-Чуйского района</t>
  </si>
  <si>
    <t>и непронраммным направлениям деятельности), группам видов расходов классификации расходов бюджетов)</t>
  </si>
  <si>
    <t>00020705030050000150</t>
  </si>
  <si>
    <t>00020700000000000150</t>
  </si>
  <si>
    <t>Приложение № 3 к решению</t>
  </si>
  <si>
    <t>Приложение № 4 к решению</t>
  </si>
  <si>
    <t>Муниципальное казенное образовательное учреждение дополнительного образования  «Детская Музыкальная Школа п.Мама»</t>
  </si>
  <si>
    <t>Финансовое управление администрации Мамско-Чуйского района</t>
  </si>
  <si>
    <t>Муниципальное казенное учреждение «Административно-хозяйственная служба»</t>
  </si>
  <si>
    <t>Муниципальное казённое учреждение «Централизованная бухгалтерия муниципальных учреждений культуры»</t>
  </si>
  <si>
    <t>Комитет по управлению муниципальным имуществом муниципального образования Мамско-Чуйского района</t>
  </si>
  <si>
    <t>Контрольно-счетная палата муниципального образования Мамско-Чуйского района</t>
  </si>
  <si>
    <t>600</t>
  </si>
  <si>
    <t>Предоставление субсидий бюджетным, автономным учреждениям и иным некоммерческим организациям</t>
  </si>
  <si>
    <t>86 2 02 10230</t>
  </si>
  <si>
    <t>86 3 03 10230</t>
  </si>
  <si>
    <t>81 3 03 72320</t>
  </si>
  <si>
    <t>81 5 05 72320</t>
  </si>
  <si>
    <t>86 1 01 72320</t>
  </si>
  <si>
    <t>82 1 01 72320</t>
  </si>
  <si>
    <t>82 2 02 72320</t>
  </si>
  <si>
    <t>Капитальные вложения в объекты государственной (муниципальной) собственности</t>
  </si>
  <si>
    <t>400</t>
  </si>
  <si>
    <t>Расходы на согласование мест остановки паромов</t>
  </si>
  <si>
    <t>89 3 88 00000</t>
  </si>
  <si>
    <t>89 3 88 10990</t>
  </si>
  <si>
    <t>Премии и гранты</t>
  </si>
  <si>
    <t>00020200000000000000</t>
  </si>
  <si>
    <t>4.ПРОЧИЕ БЕЗВОЗМЕЗДНЫЕ ПОСТУПЛЕНИЯ</t>
  </si>
  <si>
    <t>5.Возврат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</si>
  <si>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доходы от компенсации затрат бюджетов муниципальных районов</t>
  </si>
  <si>
    <t>90111302995050000130</t>
  </si>
  <si>
    <t>90111302000000000130</t>
  </si>
  <si>
    <t>ДОХОДЫ ОТ КОМПЕНСАЦИИ ЗАТРАТ ГОСУДАРСТВА</t>
  </si>
  <si>
    <t>90210807084011000110</t>
  </si>
  <si>
    <t>Субсидия на выплату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</si>
  <si>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83 1 02 72972</t>
  </si>
  <si>
    <t>86 1 01 72972</t>
  </si>
  <si>
    <t>81 3 03 72972</t>
  </si>
  <si>
    <t>81 5 05 72972</t>
  </si>
  <si>
    <t>83 8 12 10250</t>
  </si>
  <si>
    <t>85 0 01 72972</t>
  </si>
  <si>
    <t>82 3 03 72972</t>
  </si>
  <si>
    <t>91111302995050000130</t>
  </si>
  <si>
    <t>00011611050010000140</t>
  </si>
  <si>
    <t>Основное мероприятие "Обеспечение мобилизационной готовности органов управления и организаций к переводу на работу в условиях военного времени"</t>
  </si>
  <si>
    <t>Охрана семьи и детства</t>
  </si>
  <si>
    <t>Субвенции бюджетам муниципальных районов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</si>
  <si>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Субсидия на комплектование книжных фондов муниципальных общедоступных библиотек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</si>
  <si>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обеспечению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</si>
  <si>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</si>
  <si>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914</t>
  </si>
  <si>
    <t>87 0 00 00000</t>
  </si>
  <si>
    <t>83 Т 00 00000</t>
  </si>
  <si>
    <t>83 Т 31 00000</t>
  </si>
  <si>
    <t>83 Т 31 10990</t>
  </si>
  <si>
    <t>82 4 04 72972</t>
  </si>
  <si>
    <t>82 2 02 72972</t>
  </si>
  <si>
    <t>82 1 01 72972</t>
  </si>
  <si>
    <t>ДОХОДЫ ОТ ОКАЗАНИЯ ПЛАТНЫХ УСЛУГ И КОМПЕНСАЦИИ ЗАТРАТ ГОСУДАРСТВА</t>
  </si>
  <si>
    <t>90211302995050000130</t>
  </si>
  <si>
    <t>83 1 02 S2160</t>
  </si>
  <si>
    <t>81 Г 10 S2976</t>
  </si>
  <si>
    <t>81 Г 12 S2957</t>
  </si>
  <si>
    <t>81 3 03 10820</t>
  </si>
  <si>
    <t>Организация участия учеников дополнительного образования в конкурсах и мероприятиях различного уровня</t>
  </si>
  <si>
    <t>81 Г 11 73180</t>
  </si>
  <si>
    <t>Приложение № 2 к решению</t>
  </si>
  <si>
    <t>МКУ «Управление образовательной  деятельности»</t>
  </si>
  <si>
    <t>Администрация Мамско-Чуйского района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</si>
  <si>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</si>
  <si>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81 8 08 10210</t>
  </si>
  <si>
    <t>Дотации на выравнивание бюджетной обеспеченности</t>
  </si>
  <si>
    <t>Осуществление полномочий по осуществлению внешнего финансового контроля</t>
  </si>
  <si>
    <t>Расходы на реализацию мероприятий по предотвращению распространения коронавирусной инфекции</t>
  </si>
  <si>
    <t>81 1 01 10260</t>
  </si>
  <si>
    <t>81 2 02 10260</t>
  </si>
  <si>
    <t>81 3 03 10260</t>
  </si>
  <si>
    <t>81 5 05 10260</t>
  </si>
  <si>
    <t>82 4 04 10260</t>
  </si>
  <si>
    <t>83 1 02 10160</t>
  </si>
  <si>
    <t>85 0 01 10160</t>
  </si>
  <si>
    <t>86 1 01 10260</t>
  </si>
  <si>
    <t>82 1 01 10260</t>
  </si>
  <si>
    <t>82 2 02 10260</t>
  </si>
  <si>
    <t>82 3 03 10260</t>
  </si>
  <si>
    <t>84 1 01 10160</t>
  </si>
  <si>
    <t>89 2 82 10160</t>
  </si>
  <si>
    <t>83 3 03 10130</t>
  </si>
  <si>
    <t>Субсидии из областного бюджета местным бюджетам в целях софинансирования расходных обязательств муниципальных образований Иркутской области по организации бесплатным горячим питанием обучающихся получающих начальное общее образование  в муниципальных общеобразовательных организациях Иркутской области</t>
  </si>
  <si>
    <t>90120225304050000150</t>
  </si>
  <si>
    <t>81 Г 13 L3041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</si>
  <si>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</si>
  <si>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00011601203010000140</t>
  </si>
  <si>
    <t xml:space="preserve">00011601153010000140
</t>
  </si>
  <si>
    <t xml:space="preserve">00011601193010000140
</t>
  </si>
  <si>
    <t xml:space="preserve">00011601053010000140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</si>
  <si>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</si>
  <si>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</si>
  <si>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</si>
  <si>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</si>
  <si>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
</t>
  </si>
  <si>
    <t xml:space="preserve">00011601113010000140
</t>
  </si>
  <si>
    <t>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Иркутской области</t>
  </si>
  <si>
    <t>90120245303050000150</t>
  </si>
  <si>
    <t>Кредиты кредитных организаций в валюте Российской Федерации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</si>
  <si>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</si>
  <si>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</si>
  <si>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Привлечение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</si>
  <si>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</si>
  <si>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r>
      <t>Бюджетные кредиты из других бюджетов бюджетной системы Российской Федерации</t>
    </r>
    <r>
      <rPr>
        <b/>
        <sz val="9"/>
        <color indexed="10"/>
        <rFont val="Times New Roman"/>
        <family val="1"/>
        <charset val="204"/>
      </rPr>
      <t xml:space="preserve"> </t>
    </r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</si>
  <si>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</si>
  <si>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</si>
  <si>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 муниципальных районовРоссийской Федерации в валюте Российской Федерации</t>
  </si>
  <si>
    <t>Погашение бюджетами муниципальных районов Российской Федерации кредитов из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</si>
  <si>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субъектов Российской Федерации</t>
  </si>
  <si>
    <t>Иные источники внутреннего финансирования дефицитов бюджетов</t>
  </si>
  <si>
    <t>90401060000000000000</t>
  </si>
  <si>
    <t>90401020000050000800</t>
  </si>
  <si>
    <t>90401020000050000810</t>
  </si>
  <si>
    <t xml:space="preserve">Субсидия на обеспечение бесплатным питьевым молоком обучающихся 1-4 классов муниципальных общеобразовательных организаций в Иркутской области </t>
  </si>
  <si>
    <t xml:space="preserve">Субвенция на осуществление отдельных областных государственных полномочий по обеспечению бесплатным двухразовым питанием детей-инвалидов </t>
  </si>
  <si>
    <t>Обслуживание государственного внутреннего и муниципального долга</t>
  </si>
  <si>
    <t>Основное мероприятие "Обеспечение устойчивого развития системы дошкольного образования в Мамско-Чуйском районе посредством реализации государственных гарантий доступности дошкольного образования и повышения качества предоставляемых услуг"</t>
  </si>
  <si>
    <t>Расходы на реализацию мероприятий по предотвращению распространения коронавирусной инфекции (в части расходов КУ)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</si>
  <si>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Иркутской области</t>
  </si>
  <si>
    <t>Основное мероприятие "Развитие инновационной деятельности учреждений дополнительного образования детей Мамско-Чуйского района"</t>
  </si>
  <si>
    <t>Основное мероприятие «Обеспечение противопожарной защиты образовательных учреждений и Управления по организации образовательной деятельности на территории Мамско-Чуйского района»</t>
  </si>
  <si>
    <t>Основное мероприятие «Обеспечение условий развития муниципальной системы образования в условиях дальнейшей модернизации образовательной политики»</t>
  </si>
  <si>
    <t>Основное мероприятие «Создание условий для организации отдыха детей, количества детей, проживающих на территории Мамско-Чуйского района, охваченных различными формами отдыха и оздоровления»</t>
  </si>
  <si>
    <t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 (областной бюджет)</t>
  </si>
  <si>
    <t>Софинансирование мероприятия «Организации отдыха,  оздоровления  детей в каникулярное время на оплату стоимости набора продуктов питания в лагерях с дневным пребыванием детей». (местный бюджет)</t>
  </si>
  <si>
    <t>Основное мероприятие "Совершенствование системы деятельности учреждений МКУК РКДЦ «Победа» в развитии культуры Мамско-Чуйского района»</t>
  </si>
  <si>
    <t>Основное мероприятие "Совершенствование системы информационно-библиотечного обслуживания, сохранности и пополнения музейного и библиотечного фонда»</t>
  </si>
  <si>
    <t>Основное мероприятие "Осуществление качества бухгалтерского обслуживания учреждений образования и культуры МО Мамско-Чуйского района, формирование полной, сопоставимой и достоверной информации о финансовой деятельности обслуживаемых учреждений, обеспечение действенного контроля за соблюдением законодательства при осуществлении хозяйственных операций"</t>
  </si>
  <si>
    <t>Основное мероприятие "Обеспечение доступности и повышение качества образования в сфере музыкального искусства, развитие культуры Мамско-Чуйского района, сохранение историко-культурного наследия, обеспечение доступности и повышение качества образования в сфере музыкального искусства"</t>
  </si>
  <si>
    <t>Основное мероприятие «Улучшение условий и охраны труда  в целях снижения профессиональных рисков работников учреждений культуры и дополнительного образования в сфере музыкального искусства»</t>
  </si>
  <si>
    <t>Основное мероприятие «Эффективное и рациональное использование энергетических ресурсов</t>
  </si>
  <si>
    <t>Основное мероприятие «Снижение расходов бюджетных средств на энергетические ресурсы»</t>
  </si>
  <si>
    <t xml:space="preserve">82 6 00 00000 </t>
  </si>
  <si>
    <t>Основное мероприятие « Осуществление функций администрации   муниципального образования»</t>
  </si>
  <si>
    <t>Расходы на реализацию мероприятий по предотвращению распространения коронавирусной инфекции (в части расходов ОМСУ)</t>
  </si>
  <si>
    <t>Основное мероприятие  «Повышения энергетической эффективности в бюджетной сфере Иркутской области»</t>
  </si>
  <si>
    <t>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</si>
  <si>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Софинансирование программы на 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товаров.</t>
  </si>
  <si>
    <t>Основное мероприятие "Защита сведений, составляющих государственную тайну, в соответствии с законодательством РФ о государственной тайне, нормативными правовыми актами РФ, обеспечение предотвращения несанкционированного доступа к секретной информации"</t>
  </si>
  <si>
    <t>Основное мероприятие «Организация и проведение комплекса мероприятий для развития молодежной политики в районе»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</si>
  <si>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</si>
  <si>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(местный бюджет)</t>
  </si>
  <si>
    <t>Основное мероприятие «Проведение реконструкции входов в здания с устройством пандусов с ограждениями, установка поручней»</t>
  </si>
  <si>
    <t>Основное мероприятие «Обеспечение ГСМ выездных бригад по организации медицинских осмотров инвалидов и других МГН (в счет лимитов администрации)»</t>
  </si>
  <si>
    <t>Основное мероприятие «Организация и проведение комплекса мероприятий по профилактике ВИЧ-инфекции (статьи в газете, приобретение баннера)»</t>
  </si>
  <si>
    <t>83 Т 32 00000</t>
  </si>
  <si>
    <t>83 Т 32 10990</t>
  </si>
  <si>
    <t>Основное мероприятие «Обеспечение функционирования уполномоченного органа по управлению муниципальным имуществом МО Мамско-Чуйского района»</t>
  </si>
  <si>
    <t>Основное мероприятие «Управление муниципальными финансами Мамско-Чуйского района, организация составления и исполнения местного бюджета»</t>
  </si>
  <si>
    <t>Основное мероприятие «Обеспечение деятельности МКУ «АХС»»</t>
  </si>
  <si>
    <t>Основное мероприятие «Обеспечение устойчивой работы автомобильного транспорта по перевозке пассажиров в Мамско-Чуйском районе»</t>
  </si>
  <si>
    <t xml:space="preserve">Софинансирование мероприятия "Организация отдыха, оздоровления детей в рамках полномочий Министерства социального развития, опеки и попечительства Иркутской области" </t>
  </si>
  <si>
    <t xml:space="preserve"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      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</si>
  <si>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области.       (софинансирование)</t>
  </si>
  <si>
    <t xml:space="preserve">Обеспечение бесплатным питьевым молоком обучающихся 1-4 классов муниципальных общеобразовательных организаций в Иркутской области </t>
  </si>
  <si>
    <t>Обеспечение бесплатным питьевым молоком обучающихся 1-4 классов муниципальных общеобразовательных организаций в Иркутской области (софинансирование)</t>
  </si>
  <si>
    <t>Обеспечение бесплатным двухразовым питанием детей-инвалидов</t>
  </si>
  <si>
    <t>Организация бесплатным горячим питанием обучающихся, получающих начальное общее образование  в муниципальных общеобразовательных организациях Иркутской области</t>
  </si>
  <si>
    <t>Организация бесплатным горячим питанием обучающихся, получающих начальное общее образование  в муниципальных общеобразовательных организациях Иркутской области(софинансирование)</t>
  </si>
  <si>
    <t>Основное мероприятие «Эффективное и рациональное использование энергетических ресурсов»</t>
  </si>
  <si>
    <t xml:space="preserve">82 6 07 00000 </t>
  </si>
  <si>
    <t xml:space="preserve">82 6 07 10Э00 </t>
  </si>
  <si>
    <t>83 5 05 00000</t>
  </si>
  <si>
    <t>83 5 05 10ЧС0</t>
  </si>
  <si>
    <t>Основное мероприятие «Защита сведений, составляющих государственную тайну в соответствии с законодательством РФ о государственной тайне, нормативными правовыми актами РФ, обеспечение предотвращения несанкционированного доступа к секретной информации»</t>
  </si>
  <si>
    <t xml:space="preserve">Софинансирование расходных обязательств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
</t>
  </si>
  <si>
    <t>Основное мероприятие «Осуществление функций муниципального архива»</t>
  </si>
  <si>
    <t>Межбюджетные трансферты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</si>
  <si>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</si>
  <si>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Основное мероприятие «Создание условий для развития МКУ «ЕДДС-112»</t>
  </si>
  <si>
    <t>87 0 01 00000</t>
  </si>
  <si>
    <t>87 0 01 10210</t>
  </si>
  <si>
    <t>87 0 01 10220</t>
  </si>
  <si>
    <t>87 0 01 10230</t>
  </si>
  <si>
    <t>87 0 01 10250</t>
  </si>
  <si>
    <t>87 0 01 10260</t>
  </si>
  <si>
    <t>87 0 01 72972</t>
  </si>
  <si>
    <t>Муниципальное казенное учреждение "Единая дежурно-диспетчерская служба-112" муниципального образования Мамско-Чуйского района</t>
  </si>
  <si>
    <t xml:space="preserve">Основное мероприятие «Повышение качества бухгалтерского обслуживания учреждений образования Мамско-Чуйского района, формирование полной, сопоставимой и достоверной информации о финансовой деятельности обслуживаемых учреждений, обеспечение действенного контроля за соблюдением законодательства при осуществлении хозяйственных операций и их целесообразностью, обеспечение открытости и доступности информации». </t>
  </si>
  <si>
    <t>81 5 06 00000</t>
  </si>
  <si>
    <t>81 5 06 10210</t>
  </si>
  <si>
    <t>81 5 06 10220</t>
  </si>
  <si>
    <t>81 5 06 10230</t>
  </si>
  <si>
    <t>81 5 06 10250</t>
  </si>
  <si>
    <t>81 5 06 10260</t>
  </si>
  <si>
    <t>81 5 06 72972</t>
  </si>
  <si>
    <t xml:space="preserve">Субсидия на осуществление мероприятий по капитальному ремонту образовательных организаций </t>
  </si>
  <si>
    <t>Осуществление мероприятий по капитальному ремонту образовательных организаций (областной бюджет)</t>
  </si>
  <si>
    <t>Осуществление мероприятий по капитальному ремонту образовательных организаций (местный бюджет)</t>
  </si>
  <si>
    <t>81 Г 10 73050</t>
  </si>
  <si>
    <t>81 1 01 S2370</t>
  </si>
  <si>
    <t>Осуществление полномочий по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</si>
  <si>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90 3 04 20400</t>
  </si>
  <si>
    <r>
      <t xml:space="preserve">Реализация мероприятий перечня проектов народных инициатив </t>
    </r>
    <r>
      <rPr>
        <sz val="10"/>
        <color theme="1"/>
        <rFont val="Times New Roman"/>
        <family val="1"/>
        <charset val="204"/>
      </rPr>
      <t/>
    </r>
  </si>
  <si>
    <t>Налог, взимаемый в связи с применением патентной системы налогообложения</t>
  </si>
  <si>
    <t>18210504000020000110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</si>
  <si>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</si>
  <si>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</si>
  <si>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86 4 04 00000</t>
  </si>
  <si>
    <t>86 4 00 00000</t>
  </si>
  <si>
    <t>86 4 04 10210</t>
  </si>
  <si>
    <t>86 4 04 10220</t>
  </si>
  <si>
    <t>86 4 04 10250</t>
  </si>
  <si>
    <t>Подпрограмма "Развитие водоотведения и очистки сточных вод в Мамско-Чуйском районе"</t>
  </si>
  <si>
    <t>86 7 00 00000</t>
  </si>
  <si>
    <t>86 7 07 00000</t>
  </si>
  <si>
    <t>86 7 07 10210</t>
  </si>
  <si>
    <t>86 7 07 10220</t>
  </si>
  <si>
    <t>86 7 07 10250</t>
  </si>
  <si>
    <t>Основное мероприятие «Выявление и поддержка одаренных детей»</t>
  </si>
  <si>
    <t>82 4 05 00000</t>
  </si>
  <si>
    <t>82 4 05 10830</t>
  </si>
  <si>
    <t>Стипендии мэра района одаренным детям</t>
  </si>
  <si>
    <t>Основное мероприятие "Развитие водоотведения и очистки сточных вод в Мамско-Чуйском районе"</t>
  </si>
  <si>
    <t>Расходы на реализацию мероприятий, направленных на улучшение показателей планирования и исполнения бюджетов муниципальных образований Иркутской области</t>
  </si>
  <si>
    <t>Расходы на выплату денежного содержания с начислениями на него главам, муниципальным служащим ОМСУ муниципальных районов (городских округов) ИО, а также заработной платы с начислениями на нее техническому и вспомогательному персоналу ОМСУ муниципальных районов (городских округов) ИО, работникам учреждений, находящихся в ведении ОМСУ муниципальных районов (городских округов) ИО</t>
  </si>
  <si>
    <t>Доходы, поступающие в порядке возмещения расходов, понесенных в связи с эксплуатацией имущества муниципальных районов</t>
  </si>
  <si>
    <t>91211302065050000130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</si>
  <si>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района.</t>
  </si>
  <si>
    <t>90211607010050000140</t>
  </si>
  <si>
    <t>Субвенция на осуществление отдельных областных государственных полномочий по организации мероприятий при осуществлении деятельности по обращению с собаками и кошками без владельцев в границах населенных пунктов Иркутской области</t>
  </si>
  <si>
    <t>Субсидии местным бюджетам на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</si>
  <si>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Взносы в уставной капитал</t>
  </si>
  <si>
    <t>89 3 89 00000</t>
  </si>
  <si>
    <t>89 3 89 10990</t>
  </si>
  <si>
    <t>Бюджетные инвестиции иным юридическим лицам, за исключением бюджетных инвестиций в объекты капитального строительства</t>
  </si>
  <si>
    <t>ОХРАНА ОКРУЖАЮЩЕЙ СРЕДЫ</t>
  </si>
  <si>
    <t>Другие вопросы в области охраны окружающей среды</t>
  </si>
  <si>
    <t>99 Г 01 73120</t>
  </si>
  <si>
    <t>Расходы местных бюджетов на реализацию программ по работе с детьми и молодежью (обл.бюджет)</t>
  </si>
  <si>
    <t>83 9 12 S2140</t>
  </si>
  <si>
    <t>244</t>
  </si>
  <si>
    <t>Расходы местных бюджетов на реализацию программ по работе с детьми и молодежью(софинансирование местный бюджет)</t>
  </si>
  <si>
    <t>V. Охрана окружающей среды</t>
  </si>
  <si>
    <t>VI. Образование</t>
  </si>
  <si>
    <t xml:space="preserve">VII. Культура, кинематография </t>
  </si>
  <si>
    <t>VIII. Здравоохранение</t>
  </si>
  <si>
    <t>IX. Социальная политика</t>
  </si>
  <si>
    <t>X. Физическая культура и спорт</t>
  </si>
  <si>
    <t>XI. Обслуживание государственного и муниципального долга</t>
  </si>
  <si>
    <t>XII. Межбюджетные трансферты</t>
  </si>
  <si>
    <t xml:space="preserve">Расходы местных бюджетов на реализацию программ по работе с детьми и молодежью </t>
  </si>
  <si>
    <t>Субвенция на осуществление отдельных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 бюджетам поселений</t>
  </si>
  <si>
    <t xml:space="preserve">Расходы на софинансирование мероприятий по приобретению комплексов (установок) по обезвреживанию твердых коммунальных отходов </t>
  </si>
  <si>
    <t>Приложение № 5 к решению</t>
  </si>
  <si>
    <t>Основное мероприятие «Создание  условий  для  реализации  потребителями своих прав, установленных Законом Российской Федерации «О  защите прав потребителей» и нормативными актами  Российской Федерации  и Иркутской  области».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</si>
  <si>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«Повышение качества жизни населения путем создания условий для наиболее полного удовлетворения спроса населения на потребительские товары».</t>
    </r>
  </si>
  <si>
    <t>Основное мероприятие «Разработка проектной документации для полигона по утилизации твердых бытовых и промышленных отходов на территории Мамско-Чуйского района».</t>
  </si>
  <si>
    <t>83 С 00 00000</t>
  </si>
  <si>
    <t>83 С 18 00000</t>
  </si>
  <si>
    <t>83 С 18 10990</t>
  </si>
  <si>
    <t>Основное мероприятие  «Корректировка действующих и подготовка новых документов территориального планирования района»</t>
  </si>
  <si>
    <t>Основное мероприятие «Разработка нормативов градостроительного проектирования»</t>
  </si>
  <si>
    <t>Основное мероприятие «Подготовка проектов планировок территорий»</t>
  </si>
  <si>
    <t>Основное мероприятие «Кадастровый учет границ населенных пунктов и территориальных зон»</t>
  </si>
  <si>
    <t>Основное мероприятие  «Повышение готовности и эффективности функционирования региональной системы оповещения».</t>
  </si>
  <si>
    <t>Основное мероприятие «Создание, накопление и восполнение резерва материальных ресурсов в Мамско-Чуйском районе».</t>
  </si>
  <si>
    <t>Основное мероприятие  "Реализация государственной политики в области охраны труда на территории МО Мамско-Чуйского района"</t>
  </si>
  <si>
    <t>Основное мероприятие «Обеспечение общественного порядка и личной безопасности граждан, снижение уровня преступлений и правонарушений на территории Мамско-Чуйского района"</t>
  </si>
  <si>
    <t>Основное мероприятие «Создание, накопление и восполнение резерва материальных ресурсов в Мамско-Чуйском районе»</t>
  </si>
  <si>
    <t>Основное мероприятие «Создание  условий  для  реализации  потребителями своих прав, установленных Законом Российской Федерации «О  защите прав потребителей» и нормативными актами  Российской Федерации  и Иркутской  области»</t>
  </si>
  <si>
    <r>
      <t>Основное мероприятие</t>
    </r>
    <r>
      <rPr>
        <b/>
        <sz val="10"/>
        <color indexed="8"/>
        <rFont val="Arial"/>
        <family val="2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«Повышение качества жизни населения путем создания условий для наиболее полного удовлетворения спроса населения на потребительские товары»</t>
    </r>
  </si>
  <si>
    <t>Основное мероприятие «Корректировка действующих и подготовка новых документов территориального планирования района»</t>
  </si>
  <si>
    <t>83 7 09 S2360</t>
  </si>
  <si>
    <r>
      <t>Основное мероприятие "</t>
    </r>
    <r>
      <rPr>
        <b/>
        <sz val="10"/>
        <color indexed="8"/>
        <rFont val="Times New Roman"/>
        <family val="1"/>
        <charset val="204"/>
      </rPr>
      <t xml:space="preserve">Осуществление функций администрации   </t>
    </r>
    <r>
      <rPr>
        <b/>
        <sz val="10"/>
        <color indexed="8"/>
        <rFont val="Times New Roman"/>
        <family val="1"/>
        <charset val="204"/>
      </rPr>
      <t>муниципального образования"</t>
    </r>
  </si>
  <si>
    <t>Основное мероприятие "Организация и проведение комплекса мероприятий по противодействию употребления наркотических и психотропных веществ, в том числе проведение химико-токсикологических исследований для выявления потребителей наркотических средств и  психотропных веществ"</t>
  </si>
  <si>
    <t>83 С 19 00000</t>
  </si>
  <si>
    <t>83 С 19 10990</t>
  </si>
  <si>
    <t>Основное мероприятие «Предпроектные работы по строительству мусороперегрузочной станции, оборудованной установкой по обеззараживанию ТКО в Мамско-Чуйском районе»</t>
  </si>
  <si>
    <t>Основное мероприятие «Подготовка схемы санитарной очистки Мамско-Чуйского района»</t>
  </si>
  <si>
    <t>90420230024050000150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</si>
  <si>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</si>
  <si>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18210102080010000110</t>
  </si>
  <si>
    <t xml:space="preserve">00011601063010000140
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</si>
  <si>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</si>
  <si>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00011601173010000140
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</si>
  <si>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</si>
  <si>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81 1 01 S2050</t>
  </si>
  <si>
    <t>81 2 02 53031</t>
  </si>
  <si>
    <t>Расходы на осуществление обл.гос.полн.по расчету и предоставлению дотации на выр.бюдж.обесп.поселений, входящих в состав МР</t>
  </si>
  <si>
    <t>85 0 01 73200</t>
  </si>
  <si>
    <t>85 0 03 73200</t>
  </si>
  <si>
    <t>82 2 02 L519A</t>
  </si>
  <si>
    <t>Прочие безвозмездные поступления в бюджеты муниципальных районов</t>
  </si>
  <si>
    <t xml:space="preserve">муниципального образования Мамско-Чуйского района на 2023 год (по главным распорядителям средств районного бюджета, </t>
  </si>
  <si>
    <t xml:space="preserve"> муниципального образования Мамско-Чуйского района на 2023 год</t>
  </si>
  <si>
    <r>
      <t xml:space="preserve">на 2023 год    </t>
    </r>
    <r>
      <rPr>
        <sz val="9"/>
        <color indexed="8"/>
        <rFont val="Times New Roman"/>
        <family val="1"/>
        <charset val="204"/>
      </rPr>
      <t xml:space="preserve">       </t>
    </r>
  </si>
  <si>
    <t xml:space="preserve">Распределение  бюджетных ассигнований   муниципального образования Мамско-Чуйского района на 2023 год по разделам, подразделам  классификации расходов бюджетов РФ </t>
  </si>
  <si>
    <t xml:space="preserve">Прогнозируемые доходы бюджета  муниципального образования Мамско-Чуйского района на 2023 год                                   </t>
  </si>
  <si>
    <t>Муниципальная программа «Содействие развитию учреждений образования в муниципальном образовании Мамско-Чуйский район на 2022-2027 годы»</t>
  </si>
  <si>
    <t>Подпрограмма «Обеспечение безопасности образовательных учреждений Мамско-Чуйского района в 2022-2027 гг.»</t>
  </si>
  <si>
    <t>Подпрограмма «Развитие системы общего образования в Мамско - Чуйском муниципальном районе на 2022-2027 годы»</t>
  </si>
  <si>
    <t>Подпрограмма «Развитие учреждений дополнительного образования детей Мамско – Чуйского района на 2022-2027 годы»</t>
  </si>
  <si>
    <t>Подпрограмма «Обеспечение безопасности в образовательных учреждениях Мамско-Чуйском районе на 2022-2027 годы»</t>
  </si>
  <si>
    <t>Подпрограмма« Оказание поддержки учреждениям образования через работу с педагогическими кадрами и одаренными детьми, в решении финансово-хозяйственных задач в Мамско-Чуйском районе на 2022-2027 годы»</t>
  </si>
  <si>
    <t>Подпрограмма «Повышение безопасности дорожного движения с участием детей и предупреждение дорожно-транспортного травматизма с детьми в Мамско-Чуйском районе на 2022-2027 гг.»</t>
  </si>
  <si>
    <t>Подпрограмма «Развитие дошкольного образования в Мамско – Чуйском районе в  2022 - 2027 годах»</t>
  </si>
  <si>
    <t>Подпрограмма «Программа обеспечения мероприятий по охране труда в учреждениях образования Мамско-Чуйского района на  2022 - 2027 годы»</t>
  </si>
  <si>
    <t>Подпрограмма «Организация отдыха детей в Мамско - Чуйском районе на  2022 - 2027 гг.»</t>
  </si>
  <si>
    <t>Подпрограмма «Энергосбережение и повышение энергетической эффективности в учреждениях образования МО «Мамско - Чуйского района» на 2022-2027 годы».</t>
  </si>
  <si>
    <t>Подпрограмма «Энергосбережение и повышение энергетической эффективности в учреждениях образования МО «Мамско - Чуйского района» на 2022-2027годы».</t>
  </si>
  <si>
    <t>Подпрограмма «Обеспечение организации питания обучающихся в общеобразовательных учреждениях, расположенных на территории Мамско-Чуйского района на 2022-2027 гг.»</t>
  </si>
  <si>
    <t>Муниципальная программа «Содержание и развитие   муниципального хозяйства  МО Мамско-Чуйского  района на 2021-2025годы»</t>
  </si>
  <si>
    <t>Подпрограмма «Обеспечение деятельности муниципального казенного учреждения «Административно-хозяйственная служба на 2021-2025 годы»»</t>
  </si>
  <si>
    <t>Подпрограмма «Обеспечение перевозок пассажиров автомобильным транспортом в Мамско-Чуйском районе  на 2021-2025 годы»»</t>
  </si>
  <si>
    <t>Подпрограмма "Обеспечение холодного водоснабжения в Мамско-Чуйском районе"</t>
  </si>
  <si>
    <t>Основное мероприятие "Обеспечение холодного водоснабжения в Мамско-Чуйском районе"</t>
  </si>
  <si>
    <t>Подпрограмма « Энергосбережение и повышение энергетической эффективности  МКУ «АХС» на 2021-2025 годы»»</t>
  </si>
  <si>
    <t>Подпрограмма «Улучшение условий и охраны труда в  МКУ «АХС» на 2021-2025 годы»»</t>
  </si>
  <si>
    <t>Основное мероприятие "Реализация государственной политики в области охраны труда, обеспечивающих сохранение жизни, здоровья и профессиональной активности работников в процессе трудовой деятельности, как приоритетной составляющей стратегии социально-экономического развития учреждения»</t>
  </si>
  <si>
    <t>Подпрограмма «Обеспечение перевозок пассажиров водным транспортом в Мамско-Чуйском районе  на 2021-2025 годы»»</t>
  </si>
  <si>
    <t>Подпрограмма «Обеспечение организации питания обучающихся в общеобразовательных учреждениях, расположенных на территории Мамско-Чуйского района на 2022-2027гг.»</t>
  </si>
  <si>
    <t>Подпрограмма «Развитие дошкольного образования в Мамско – Чуйском районе в 2022 - 2027 годах»</t>
  </si>
  <si>
    <t>Подпрограмма «Организация отдыха детей в Мамско - Чуйском районе на 2022 - 2027 гг.»</t>
  </si>
  <si>
    <t>Подпрограмма «Программа обеспечения мероприятий по охране труда в учреждениях образования Мамско-Чуйского района на 2022 - 2027 годы»</t>
  </si>
  <si>
    <t>Муниципальная программа «Содействие развитию учреждений образования в муниципальном образовании Мамско-Чуйский район на 2022 - 2027 годы»</t>
  </si>
  <si>
    <t>Муниципальная программа «Повышение эффективности управления  муниципальными финансами  МО Мамско-Чуйского  района на 2021-2025годы»</t>
  </si>
  <si>
    <t>Муниципальная программа «Повышение качества управления муниципальным имуществом МО Мамско-Чуйского  района на 2021-2025годы»</t>
  </si>
  <si>
    <t>Подпрограмма «Совершенствование управления муниципальным имуществом, земельными ресурсами МО Мамско-Чуйского  района на 2021-2025годы»</t>
  </si>
  <si>
    <t>Подпрограмма «»Сохранность, содержание и ремонт  муниципального имущества МО Мамско-Чуйского  района на 2021-2025годы»</t>
  </si>
  <si>
    <t>Муниципальная программа "Развитие муниципального казенного учреждения «Единая дежурно-диспетчерская службы-112» МО   Мамско-Чуйского района (МКУ «ЕДДС-112») 2021-2025годы</t>
  </si>
  <si>
    <t>Муниципальная программа "Развитие муниципального казенного учреждения «Единая дежурно-диспетчерская службы-112» МО   Мамско-Чуйского района (МКУ «ЕДДС-112») 2021-2025 годы</t>
  </si>
  <si>
    <t>Основное мероприятие «Проведение работ по ликвидации накопленного вреда окружающей среде».</t>
  </si>
  <si>
    <t>2023 год</t>
  </si>
  <si>
    <t>Основное мероприятие «Совершенствование мер направленных на горманизацию межнациональных отношений, профилактику экстремизма и терроризма</t>
  </si>
  <si>
    <t>Основное мероприятие «Укрепление единства, гражданского самосознания и духовной общности, сохранение и развитие этнокультурного многообразия народов РФ, проживающих на территории Мамско-Чуйского района</t>
  </si>
  <si>
    <t>83 С 33 00000</t>
  </si>
  <si>
    <t>83 С 33 10990</t>
  </si>
  <si>
    <t>83 С 33 S0000</t>
  </si>
  <si>
    <t>Муниципальная программа «Развитие культуры и дополнительного образования в сфере музыкального искусства в  Мамско-Чуйском  районе на 2021-2025 годы»</t>
  </si>
  <si>
    <t>Подпрограмма «Развитие культурно-досуговой деятельности  Мамско-Чуйского района на 2021-2025 годы»</t>
  </si>
  <si>
    <t>Подпрограмма «Развитие библиотечного дела, информационно-библиотечного обслуживания, музейного дела в  Мамско-Чуйском районе на 2021-2025 годы»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</si>
  <si>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2021-2025 годы»</t>
  </si>
  <si>
    <t>Подпрограмма «Сохранение и развитие дополнительного образования в сфере музыкального искусства  в  Мамско-Чуйском районе на 2021-2025 годы»</t>
  </si>
  <si>
    <t>Подпрограмма «Улучшение условий и охраны труда в учреждениях культуры и дополнительного образования в сфере музыкального искусства  МО  Мамско-Чуйского района на 2021-2025 годы»</t>
  </si>
  <si>
    <t>Подпрограмма «Энергосбережение и повышение энергетической эффективности в учреждениях культуры и дополнительного образования в сфере музыкального искусства  МО  Мамско-Чуйского района на 2021-2025 годы»</t>
  </si>
  <si>
    <t>Подпрограмма "Улучшение условий и охраны труда в   Мамско-Чуйском районе на 2021-2025 годы"</t>
  </si>
  <si>
    <t>Муниципальная программа «Развитие культуры и дополнительного образования в сфере музыкального искусства в  Мамско-Чуйском  районе на 2021-2025годы»</t>
  </si>
  <si>
    <t>Подпрограмма «Сохранение и развитие дополнительного образования в сфере музыкального искусства  в  Мамско-Чуйском районе на 2021-2025годы»</t>
  </si>
  <si>
    <t>Подпрограмма «Улучшение условий и охраны труда в учреждениях культуры и дополнительного образования в сфере музыкального искусства  МО  Мамско-Чуйского района на 2021-2025годы»</t>
  </si>
  <si>
    <t>Подпрограмма «Энергосбережение и повышение энергетической эффективности в учреждениях культуры и дополнительного образования в сфере музыкального искусства  МО  Мамско-Чуйского района на 2021-2025годы»</t>
  </si>
  <si>
    <t>Подпрограмма «Развитие культурно-досуговой деятельности  Мамско-Чуйского района на 2021-2025годы»</t>
  </si>
  <si>
    <t>Подпрограмма «Развитие библиотечного дела, информационно-библиотечного обслуживания, музейного дела в  Мамско-Чуйском районе на 2021-2025годы»</t>
  </si>
  <si>
    <t>Подпрограмма «Оказание поддержки учреждениям образования, культуры в решении финансово-хозяйственных задач  в  Мамско-Чуйском районе на 2021-2025годы»</t>
  </si>
  <si>
    <t xml:space="preserve">Возмещение части расходов на питание детей в дошкольных образовательных организациях района </t>
  </si>
  <si>
    <t>81 1 01 10280</t>
  </si>
  <si>
    <t xml:space="preserve">Осуществление мероприятий по капитальному ремонту образовательных организаций </t>
  </si>
  <si>
    <t>Субсидии из областного бюджета местным бюджетам на финансовую поддержку реализации инициативных проектов</t>
  </si>
  <si>
    <t>БЕЗВОЗМЕЗДНЫЕ ПОСТУПЛЕНИЯ ИЗ БЮДЖЕТОВ ДРУГИХ УРОВНЕЙ</t>
  </si>
  <si>
    <t xml:space="preserve">3. БЕЗВОЗМЕЗДНЫЕ ПОСТУПЛЕНИЯ </t>
  </si>
  <si>
    <t>00020000000000000000</t>
  </si>
  <si>
    <t>Реализация мероприятий инициативных проектов (областной бюджет)</t>
  </si>
  <si>
    <t>Реализация мероприятий инициативных проектов (софинансирование местный бюджет)</t>
  </si>
  <si>
    <t>82 4 04 S2380</t>
  </si>
  <si>
    <t>Расходы на реализацию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</si>
  <si>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81 5 EB 51791</t>
  </si>
  <si>
    <t>Реализация мероприятий инициативных проектов (софинансирование)</t>
  </si>
  <si>
    <t>90120245179050000150</t>
  </si>
  <si>
    <t>Иные межбюджетные трансферты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Иркутской области</t>
  </si>
  <si>
    <t>00011601073010000140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</si>
  <si>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</si>
  <si>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00011618000020000140</t>
  </si>
  <si>
    <t xml:space="preserve"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
</t>
  </si>
  <si>
    <r>
      <t xml:space="preserve">Реализация мероприятий перечня проектов народных инициатив (софинансирование) </t>
    </r>
    <r>
      <rPr>
        <sz val="10"/>
        <color theme="1"/>
        <rFont val="Times New Roman"/>
        <family val="1"/>
        <charset val="204"/>
      </rPr>
      <t/>
    </r>
  </si>
  <si>
    <t>81 2 02 S2370</t>
  </si>
  <si>
    <t>81 3 03 S2320</t>
  </si>
  <si>
    <t>81 3 03 S2370</t>
  </si>
  <si>
    <t>82 4 04 S2370</t>
  </si>
  <si>
    <t>86 0 01 10110</t>
  </si>
  <si>
    <t>82 1 01 S2370</t>
  </si>
  <si>
    <t>82 2 02 S2370</t>
  </si>
  <si>
    <t>Перечень</t>
  </si>
  <si>
    <t>публично-нормативных обязательств бюджета</t>
  </si>
  <si>
    <t xml:space="preserve"> Мамско-Чуйского района на 2023 год</t>
  </si>
  <si>
    <t xml:space="preserve">№ </t>
  </si>
  <si>
    <t>Наименование публично-нормативных обязательств</t>
  </si>
  <si>
    <t>Сумма, тыс. руб.</t>
  </si>
  <si>
    <t>За счет средств бюджета района, всего</t>
  </si>
  <si>
    <t>в том числе:</t>
  </si>
  <si>
    <t>1.1</t>
  </si>
  <si>
    <t>Доплата к пенсиям муниципальных служащих</t>
  </si>
  <si>
    <t>За счет средств областного и федерального бюджета , всего</t>
  </si>
  <si>
    <t>2.1</t>
  </si>
  <si>
    <t>Предоставление мер социальной поддержки многодетным и малообеспеченным гражданам  - бесплатное питание школьников</t>
  </si>
  <si>
    <t>Итого:</t>
  </si>
  <si>
    <t>Приложение № 6 к решению</t>
  </si>
  <si>
    <t>Программа муниципальных внутренних заимствований</t>
  </si>
  <si>
    <t xml:space="preserve">  муниципального образования Мамско-Чуйского района на 2023 год </t>
  </si>
  <si>
    <t>Виды  долговых обязательств (привлечение/погашение)</t>
  </si>
  <si>
    <t>Объем муниципального долга на 01.01.2023 г.</t>
  </si>
  <si>
    <t>Объем привлечения в 2023 г.</t>
  </si>
  <si>
    <t>Объем погашения в 2023 г.</t>
  </si>
  <si>
    <t>Верхний предел муниципального долга на 01.01.2024 г.</t>
  </si>
  <si>
    <t>Объем заимствований, всего</t>
  </si>
  <si>
    <t>кредиты кредитных организаций в валюте РФ сроком до 3-х лет</t>
  </si>
  <si>
    <t>0</t>
  </si>
  <si>
    <t>бюджетные кредиты от других бюджетов бюджетной системы РФ в валюте РФ</t>
  </si>
  <si>
    <t>Приложение № 7 к решению</t>
  </si>
  <si>
    <t>Обеспечение мероприятий по содержанию зданий МКДОУ "Родничок" (ревизии и ремонту конструкции фундамента)</t>
  </si>
  <si>
    <t>84 2 02 10470</t>
  </si>
  <si>
    <t>Субсидии местным бюджетам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</t>
  </si>
  <si>
    <t>Расходы 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 (областной бюджет)</t>
  </si>
  <si>
    <t>81 2 02 S2928</t>
  </si>
  <si>
    <t>Расходы 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 (местный бюджет)</t>
  </si>
  <si>
    <t xml:space="preserve">Расходы  на реализацию мероприятий по приобретению учебников и учебных пособий, а также учебно-методических материалов, необходимых для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в Иркутской области </t>
  </si>
  <si>
    <t>00011406013130000430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</si>
  <si>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</si>
  <si>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Распределение</t>
  </si>
  <si>
    <t xml:space="preserve">дотаций  на выравнивание бюджетной обеспеченности поселений </t>
  </si>
  <si>
    <t>из бюджета Мамско-Чуйского района на 2023 год</t>
  </si>
  <si>
    <t>Городские поселения</t>
  </si>
  <si>
    <t>Мамское городское поселение</t>
  </si>
  <si>
    <t>Луговское городское поселение</t>
  </si>
  <si>
    <t>Витимское городское поселение</t>
  </si>
  <si>
    <t>Приложение № 8 к решению</t>
  </si>
  <si>
    <t>00020240014050000150</t>
  </si>
  <si>
    <t>Основное мероприятие «Чествование медалистов, старейших жителей и других жителей района и организаций района со знаменательными датами»</t>
  </si>
  <si>
    <t>Муниципальная программа "Реализация полномочий муниципального образования Мамско-Чуйского района" на период 2021-2025 годы</t>
  </si>
  <si>
    <t xml:space="preserve">Подпрограмма "Функционирование аппарата администрации Мамско-Чуйского района" на 2021-2025 годы 
</t>
  </si>
  <si>
    <t>Подпрограмма "Энергосбережение и повышение энергетической эффективности в  Мамско-Чуйском районе" на2022-2026 годы</t>
  </si>
  <si>
    <t>Подпрограмма "Хранение, комплектование, учет и использование архивных документов, относящихся к муниципальной, федеральной и негосударственной собственности" на  2021-2025 годы</t>
  </si>
  <si>
    <t>Подпрограмма "Обеспечение комплексных мер безопасности в   Мамско-Чуйском районе" на2021-2025 годы</t>
  </si>
  <si>
    <t>Подпрограмма "Комплексные меры по профилактике преступлений и правонарушений в  Мамско-Чуйском районе" на 2021-2025 годы</t>
  </si>
  <si>
    <t>Подпрограмма "Укрепление межнационального и межконфессиональногосогласия, профилактика экстремизма и терроризма в  Мамско-Чуйском районе" на 2021-2025 годы</t>
  </si>
  <si>
    <t>Основное мероприятие "Совершенствование мер направленных на горманизацию межнациональных отношений, профилактику экстремизма и терроризма"</t>
  </si>
  <si>
    <t>Основное мероприятие "Укрепление единства, гражданского самосознания и духовной общности, сохранение и развитие этнокультурного многообразия народов РФ, проживающих на территории Мамско-Чуйского района"</t>
  </si>
  <si>
    <t>Подпрограмма "Мобилизационная подготовка Мамско-Чуйского района" на 2021-2025 годы</t>
  </si>
  <si>
    <t>Подпрограмма "Формирование законопослушного поведения участников дорожного движения в Мамско-Чуйском районе" на 2021-2025 годы</t>
  </si>
  <si>
    <t>Подпрограмма "Защита прав потребителей в Мамско-Чуйском районе"  на 2021-2025 годы</t>
  </si>
  <si>
    <t>Подпрограмма "Поддержка торговли и предпринимательства в Мамско-Чуйском районе" на 2021-2025 годы</t>
  </si>
  <si>
    <t>Подпрограмма "Архитектура и градостроительство в Мамско-Чуйском районе" на 2021-2025 годы</t>
  </si>
  <si>
    <t>Подпрограмма "Охрана окружающей среды и рационального природопользования" на 2021-2025 годы</t>
  </si>
  <si>
    <t>Подпрограмма "Молодежная политика  Мамско-Чуйского района" на 2021-2025 годы</t>
  </si>
  <si>
    <t>Подпрограмма "Комплексные меры противодействия злоупотреблению наркотическими средствами, психотропными веществами и их незаконному обороту" на 2021-2025годы</t>
  </si>
  <si>
    <t>Подпрограмма "Профилактика ВИЧ-инфекции на территории Мамско-Чуйского района" на  2021-2025 годы</t>
  </si>
  <si>
    <t>Подпрограмма "Создание условий для оказания медицинской помощи населению  Мамско-Чуйского района" на 2021-2025 годы</t>
  </si>
  <si>
    <t>Подпрограмма "Доступная среда для инвалидов и других мобильных групп населения" на  2021-2025 годы</t>
  </si>
  <si>
    <t>Подпрограмма "Развитие физической культуры и спорта в Мамско-Чуйском районе" на 2021-2025 годы</t>
  </si>
  <si>
    <t>Подпрограмма «Энергосбережение и повышение энергетической эффективности в Мамско-Чуйском районе» на 2021-2025 годы</t>
  </si>
  <si>
    <t>Подпрограмма «Улучшение условий и охраны труда в Мамско-Чуйском районе» на 2021-2025 годы</t>
  </si>
  <si>
    <t>Подпрограмма «Комплексные меры по профилактике преступлений и правонарушений в  Мамско-Чуйском районе» на 2021-2025 годы</t>
  </si>
  <si>
    <t>Подпрограмма «Обеспечение комплексных мер безопасности  в Мамско-Чуйском районе» на 2021-2025 годы</t>
  </si>
  <si>
    <t>Подпрограмма «Поддержка торговли и предпринимательства в Мамско-Чуйском районе» на 2021-2025 годы</t>
  </si>
  <si>
    <t>Подпрограмма «Мобилизационная подготовка Мамско-Чуйского района» на 2021-2025 годы</t>
  </si>
  <si>
    <t>Подпрограмма «Молодежная политика в Мамско-Чуйском районе» на 2021-2025 годы</t>
  </si>
  <si>
    <t>Подпрограмма «Хранение, комплектование, учет и использование архивных документов, относящихся к муниципальной, федеральной и негосударственной собственности» на  2021-2025 годы</t>
  </si>
  <si>
    <t>Подпрограмма «Формирование законопослушного поведения участников дорожного движения в Мамско-Чуйском районе» на  2021-2025 годы</t>
  </si>
  <si>
    <t>Подпрограмма «Создание условий для оказания медицинской помощи населению  Мамско-Чуйского района» на 2021-2025 годы</t>
  </si>
  <si>
    <t>Подпрограмма «Развитие физической культуры и спорта в Мамско-Чуйском районе» на 2021-2025 годы</t>
  </si>
  <si>
    <t>Подпрограмма «Комплексные меры противодействия злоупотреблению наркотическими средствами, психотропными веществами и их незаконному обороту» на 2021-2025 годы</t>
  </si>
  <si>
    <t>Подпрограмма «Укрепление межнационального и межконфессионального согласия, профилактика экстремизма и терроризма в  Мамско-Чуйском районе» на 2021-2025 годы</t>
  </si>
  <si>
    <t>Подпрограмма «Доступная среда для инвалидов и других мобильных групп населения» на  2021-2025 годы</t>
  </si>
  <si>
    <t>Подпрограмма «Архитектура и градостроительство в Мамско-Чуйском районе» на 2021-2025 годы</t>
  </si>
  <si>
    <t>Муниципальная программа «Повышение качества управления муниципальным имуществом МО Мамско-Чуйского  района» на 2021-2025 годы</t>
  </si>
  <si>
    <t>Подпрограмма «Совершенствование управления муниципальным имуществом, земельными ресурсами МО Мамско-Чуйского  района» на 2021-2025 годы</t>
  </si>
  <si>
    <t>Муниципальная программа «Повышение эффективности управления  муниципальными финансами  МО Мамско-Чуйского  района» на 2021-2025 годы</t>
  </si>
  <si>
    <t>Подпрограмма «Сохранность, содержание и ремонт  муниципального имущества МО Мамско-Чуйского  района» на 2021-2025 годы</t>
  </si>
  <si>
    <t xml:space="preserve">  </t>
  </si>
  <si>
    <t>Подпрограмма «Энергосбережение и повышение энергетической эффективности  МКУ «АХС» на 2021-2025 годы»»</t>
  </si>
  <si>
    <t>Подпрограмма «Профилактика ВИЧ-инфекции на территории Мамско-Чуйского района» на  2021-2025 годы</t>
  </si>
  <si>
    <t>Муниципальная программа «Содержание и развитие муниципального хозяйства  МО Мамско-Чуйского  района на 2021-2025 годы»</t>
  </si>
  <si>
    <t>83 9 16 00000</t>
  </si>
  <si>
    <t>83 9 16 10990</t>
  </si>
  <si>
    <t>00011601063010000140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</si>
  <si>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</si>
  <si>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</si>
  <si>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0001161012301005140</t>
  </si>
  <si>
    <t>89 1 81 10250</t>
  </si>
  <si>
    <t>84 1 01 10230</t>
  </si>
  <si>
    <t>от 06.10.2023 № 3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</si>
</sst>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00000"/>
  </numFmts>
  <fonts count="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9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4"/>
      <color theme="6" tint="-0.499984740745262"/>
      <name val="Times New Roman"/>
      <family val="1"/>
      <charset val="204"/>
    </font>
    <font>
      <b/>
      <sz val="10"/>
      <color theme="3" tint="-0.499984740745262"/>
      <name val="Times New Roman"/>
      <family val="1"/>
      <charset val="204"/>
    </font>
    <font>
      <b/>
      <sz val="9"/>
      <color theme="3" tint="-0.499984740745262"/>
      <name val="Times New Roman"/>
      <family val="1"/>
      <charset val="204"/>
    </font>
    <font>
      <sz val="11"/>
      <color theme="3" tint="-0.499984740745262"/>
      <name val="Calibri"/>
      <family val="2"/>
      <charset val="204"/>
      <scheme val="minor"/>
    </font>
    <font>
      <sz val="9"/>
      <color theme="3" tint="-0.499984740745262"/>
      <name val="Times New Roman"/>
      <family val="1"/>
      <charset val="204"/>
    </font>
    <font>
      <b/>
      <sz val="11"/>
      <color theme="3" tint="-0.49998474074526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0" borderId="0"/>
  </cellStyleXfs>
  <cellXfs count="520">
    <xf numFmtId="0" fontId="0" fillId="0" borderId="0" xfId="0"/>
    <xf numFmtId="0" fontId="2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5" fillId="0" borderId="2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49" fontId="3" fillId="0" borderId="3" xfId="0" applyNumberFormat="1" applyFont="1" applyBorder="1" applyAlignment="1">
      <alignment horizontal="justify" wrapText="1"/>
    </xf>
    <xf numFmtId="0" fontId="3" fillId="0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right"/>
    </xf>
    <xf numFmtId="0" fontId="3" fillId="0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justify"/>
    </xf>
    <xf numFmtId="0" fontId="3" fillId="0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  <xf numFmtId="49" fontId="10" fillId="2" borderId="8" xfId="0" applyNumberFormat="1" applyFont="1" applyFill="1" applyBorder="1" applyAlignment="1">
      <alignment horizontal="left" vertical="center" wrapText="1"/>
    </xf>
    <xf numFmtId="2" fontId="10" fillId="2" borderId="8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wrapText="1"/>
    </xf>
    <xf numFmtId="0" fontId="5" fillId="3" borderId="2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justify"/>
    </xf>
    <xf numFmtId="0" fontId="5" fillId="3" borderId="2" xfId="0" applyFont="1" applyFill="1" applyBorder="1" applyAlignment="1">
      <alignment horizontal="justify" vertical="center" wrapText="1"/>
    </xf>
    <xf numFmtId="0" fontId="4" fillId="0" borderId="2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11" xfId="0" applyFont="1" applyBorder="1" applyAlignment="1">
      <alignment horizontal="center" textRotation="90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wrapText="1"/>
    </xf>
    <xf numFmtId="0" fontId="15" fillId="0" borderId="0" xfId="0" applyFont="1"/>
    <xf numFmtId="0" fontId="3" fillId="0" borderId="7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1" fontId="3" fillId="0" borderId="7" xfId="0" applyNumberFormat="1" applyFont="1" applyBorder="1" applyAlignment="1">
      <alignment horizontal="center" wrapText="1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 applyProtection="1">
      <alignment horizontal="center"/>
      <protection hidden="1"/>
    </xf>
    <xf numFmtId="0" fontId="5" fillId="5" borderId="2" xfId="0" applyFont="1" applyFill="1" applyBorder="1" applyAlignment="1">
      <alignment horizontal="justify" vertical="center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justify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49" fontId="3" fillId="6" borderId="3" xfId="0" applyNumberFormat="1" applyFont="1" applyFill="1" applyBorder="1" applyAlignment="1">
      <alignment horizontal="center" wrapText="1"/>
    </xf>
    <xf numFmtId="49" fontId="2" fillId="6" borderId="3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2" fillId="6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textRotation="90" wrapText="1"/>
    </xf>
    <xf numFmtId="0" fontId="5" fillId="7" borderId="3" xfId="0" applyFont="1" applyFill="1" applyBorder="1" applyAlignment="1">
      <alignment horizontal="center" vertical="center" wrapText="1"/>
    </xf>
    <xf numFmtId="49" fontId="5" fillId="7" borderId="3" xfId="0" applyNumberFormat="1" applyFont="1" applyFill="1" applyBorder="1" applyAlignment="1">
      <alignment horizontal="center" vertical="center" wrapText="1"/>
    </xf>
    <xf numFmtId="49" fontId="3" fillId="7" borderId="3" xfId="0" applyNumberFormat="1" applyFont="1" applyFill="1" applyBorder="1" applyAlignment="1">
      <alignment horizontal="center" vertical="center" wrapText="1"/>
    </xf>
    <xf numFmtId="49" fontId="2" fillId="7" borderId="3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164" fontId="0" fillId="0" borderId="0" xfId="0" applyNumberFormat="1"/>
    <xf numFmtId="0" fontId="5" fillId="7" borderId="2" xfId="0" applyFont="1" applyFill="1" applyBorder="1" applyAlignment="1">
      <alignment horizontal="justify" vertical="center" wrapText="1"/>
    </xf>
    <xf numFmtId="0" fontId="2" fillId="0" borderId="17" xfId="0" applyFont="1" applyBorder="1" applyAlignment="1">
      <alignment vertical="center" wrapText="1"/>
    </xf>
    <xf numFmtId="49" fontId="3" fillId="5" borderId="3" xfId="0" applyNumberFormat="1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8" fillId="0" borderId="0" xfId="0" applyFont="1" applyFill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justify" wrapText="1"/>
    </xf>
    <xf numFmtId="0" fontId="3" fillId="0" borderId="2" xfId="0" applyFont="1" applyBorder="1" applyAlignment="1">
      <alignment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justify" wrapText="1"/>
    </xf>
    <xf numFmtId="49" fontId="8" fillId="2" borderId="8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NumberFormat="1" applyFont="1" applyFill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justify" vertical="center"/>
    </xf>
    <xf numFmtId="0" fontId="3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justify" vertical="center"/>
    </xf>
    <xf numFmtId="0" fontId="16" fillId="0" borderId="9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2" xfId="0" applyNumberFormat="1" applyFont="1" applyFill="1" applyBorder="1" applyAlignment="1">
      <alignment horizontal="justify" vertical="center" wrapText="1"/>
    </xf>
    <xf numFmtId="164" fontId="3" fillId="0" borderId="7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/>
    <xf numFmtId="0" fontId="11" fillId="0" borderId="2" xfId="0" applyFont="1" applyBorder="1" applyAlignment="1">
      <alignment horizontal="left" vertical="top" wrapText="1"/>
    </xf>
    <xf numFmtId="164" fontId="0" fillId="0" borderId="0" xfId="0" applyNumberFormat="1" applyFill="1"/>
    <xf numFmtId="0" fontId="2" fillId="0" borderId="0" xfId="0" applyFont="1" applyFill="1" applyBorder="1" applyAlignment="1">
      <alignment horizontal="justify" vertical="center" wrapText="1"/>
    </xf>
    <xf numFmtId="0" fontId="2" fillId="0" borderId="2" xfId="0" applyNumberFormat="1" applyFont="1" applyBorder="1" applyAlignment="1">
      <alignment vertical="center" wrapText="1"/>
    </xf>
    <xf numFmtId="49" fontId="3" fillId="8" borderId="3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5" fillId="8" borderId="3" xfId="0" applyFont="1" applyFill="1" applyBorder="1" applyAlignment="1">
      <alignment horizontal="center" vertical="center" wrapText="1"/>
    </xf>
    <xf numFmtId="49" fontId="5" fillId="8" borderId="3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justify" vertical="center" wrapText="1"/>
    </xf>
    <xf numFmtId="49" fontId="2" fillId="8" borderId="3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164" fontId="5" fillId="8" borderId="2" xfId="0" applyNumberFormat="1" applyFont="1" applyFill="1" applyBorder="1" applyAlignment="1">
      <alignment horizontal="center" vertical="center" wrapText="1"/>
    </xf>
    <xf numFmtId="164" fontId="3" fillId="8" borderId="2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wrapText="1"/>
    </xf>
    <xf numFmtId="0" fontId="5" fillId="8" borderId="1" xfId="0" applyFont="1" applyFill="1" applyBorder="1" applyAlignment="1">
      <alignment horizontal="left" vertical="center" wrapText="1"/>
    </xf>
    <xf numFmtId="0" fontId="5" fillId="9" borderId="2" xfId="0" applyFont="1" applyFill="1" applyBorder="1" applyAlignment="1">
      <alignment horizontal="justify" vertical="center" wrapText="1"/>
    </xf>
    <xf numFmtId="0" fontId="5" fillId="9" borderId="3" xfId="0" applyFont="1" applyFill="1" applyBorder="1" applyAlignment="1">
      <alignment horizontal="center" vertical="center" wrapText="1"/>
    </xf>
    <xf numFmtId="49" fontId="5" fillId="9" borderId="3" xfId="0" applyNumberFormat="1" applyFont="1" applyFill="1" applyBorder="1" applyAlignment="1">
      <alignment horizontal="center" vertical="center" wrapText="1"/>
    </xf>
    <xf numFmtId="49" fontId="3" fillId="9" borderId="3" xfId="0" applyNumberFormat="1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0" fillId="7" borderId="0" xfId="0" applyFill="1"/>
    <xf numFmtId="164" fontId="2" fillId="0" borderId="2" xfId="0" applyNumberFormat="1" applyFont="1" applyFill="1" applyBorder="1" applyAlignment="1">
      <alignment horizontal="right" wrapText="1"/>
    </xf>
    <xf numFmtId="164" fontId="8" fillId="0" borderId="2" xfId="0" applyNumberFormat="1" applyFont="1" applyFill="1" applyBorder="1" applyAlignment="1">
      <alignment horizontal="right" wrapText="1"/>
    </xf>
    <xf numFmtId="49" fontId="0" fillId="0" borderId="0" xfId="0" applyNumberFormat="1"/>
    <xf numFmtId="164" fontId="5" fillId="3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20" xfId="0" applyFont="1" applyFill="1" applyBorder="1" applyAlignment="1">
      <alignment vertical="center" wrapText="1"/>
    </xf>
    <xf numFmtId="49" fontId="10" fillId="2" borderId="18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10" fillId="2" borderId="21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2" fontId="10" fillId="2" borderId="22" xfId="0" applyNumberFormat="1" applyFont="1" applyFill="1" applyBorder="1" applyAlignment="1">
      <alignment horizontal="left" wrapText="1"/>
    </xf>
    <xf numFmtId="2" fontId="8" fillId="2" borderId="22" xfId="0" applyNumberFormat="1" applyFont="1" applyFill="1" applyBorder="1" applyAlignment="1">
      <alignment horizontal="left" wrapText="1"/>
    </xf>
    <xf numFmtId="49" fontId="10" fillId="2" borderId="22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2" fillId="0" borderId="16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8" fillId="0" borderId="6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5" xfId="0" applyFont="1" applyFill="1" applyBorder="1" applyAlignment="1">
      <alignment wrapText="1"/>
    </xf>
    <xf numFmtId="49" fontId="2" fillId="0" borderId="1" xfId="0" applyNumberFormat="1" applyFont="1" applyBorder="1" applyAlignment="1">
      <alignment horizontal="center"/>
    </xf>
    <xf numFmtId="0" fontId="27" fillId="0" borderId="6" xfId="0" applyFont="1" applyFill="1" applyBorder="1" applyAlignment="1">
      <alignment vertical="top" wrapText="1"/>
    </xf>
    <xf numFmtId="164" fontId="28" fillId="0" borderId="0" xfId="0" applyNumberFormat="1" applyFont="1"/>
    <xf numFmtId="0" fontId="28" fillId="0" borderId="0" xfId="0" applyFont="1"/>
    <xf numFmtId="0" fontId="27" fillId="0" borderId="1" xfId="0" applyFont="1" applyFill="1" applyBorder="1" applyAlignment="1">
      <alignment wrapText="1"/>
    </xf>
    <xf numFmtId="165" fontId="27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justify"/>
    </xf>
    <xf numFmtId="0" fontId="5" fillId="10" borderId="2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justify" vertical="center" wrapText="1"/>
    </xf>
    <xf numFmtId="0" fontId="5" fillId="9" borderId="2" xfId="0" applyFont="1" applyFill="1" applyBorder="1" applyAlignment="1">
      <alignment horizontal="left" vertical="center" wrapText="1"/>
    </xf>
    <xf numFmtId="49" fontId="2" fillId="9" borderId="3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justify" wrapText="1"/>
    </xf>
    <xf numFmtId="49" fontId="2" fillId="8" borderId="3" xfId="0" applyNumberFormat="1" applyFont="1" applyFill="1" applyBorder="1" applyAlignment="1">
      <alignment horizontal="center" wrapText="1"/>
    </xf>
    <xf numFmtId="0" fontId="33" fillId="0" borderId="0" xfId="0" applyFont="1"/>
    <xf numFmtId="0" fontId="31" fillId="11" borderId="2" xfId="0" applyFont="1" applyFill="1" applyBorder="1" applyAlignment="1">
      <alignment horizontal="left" vertical="center" wrapText="1"/>
    </xf>
    <xf numFmtId="49" fontId="32" fillId="11" borderId="3" xfId="0" applyNumberFormat="1" applyFont="1" applyFill="1" applyBorder="1" applyAlignment="1">
      <alignment horizontal="center" vertical="center" wrapText="1"/>
    </xf>
    <xf numFmtId="49" fontId="32" fillId="11" borderId="3" xfId="0" applyNumberFormat="1" applyFont="1" applyFill="1" applyBorder="1" applyAlignment="1">
      <alignment horizontal="center" wrapText="1"/>
    </xf>
    <xf numFmtId="0" fontId="32" fillId="11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0" fillId="8" borderId="0" xfId="0" applyFill="1"/>
    <xf numFmtId="0" fontId="0" fillId="10" borderId="0" xfId="0" applyFill="1"/>
    <xf numFmtId="0" fontId="31" fillId="10" borderId="1" xfId="0" applyFont="1" applyFill="1" applyBorder="1" applyAlignment="1">
      <alignment horizontal="left" vertical="center" wrapText="1"/>
    </xf>
    <xf numFmtId="49" fontId="32" fillId="10" borderId="3" xfId="0" applyNumberFormat="1" applyFont="1" applyFill="1" applyBorder="1" applyAlignment="1">
      <alignment horizontal="center" vertical="center" wrapText="1"/>
    </xf>
    <xf numFmtId="49" fontId="32" fillId="10" borderId="3" xfId="0" applyNumberFormat="1" applyFont="1" applyFill="1" applyBorder="1" applyAlignment="1">
      <alignment horizontal="center" wrapText="1"/>
    </xf>
    <xf numFmtId="0" fontId="32" fillId="10" borderId="3" xfId="0" applyFont="1" applyFill="1" applyBorder="1" applyAlignment="1">
      <alignment horizontal="center" vertical="center" wrapText="1"/>
    </xf>
    <xf numFmtId="0" fontId="33" fillId="10" borderId="0" xfId="0" applyFont="1" applyFill="1"/>
    <xf numFmtId="0" fontId="31" fillId="10" borderId="2" xfId="0" applyFont="1" applyFill="1" applyBorder="1" applyAlignment="1">
      <alignment horizontal="left" vertical="center" wrapText="1"/>
    </xf>
    <xf numFmtId="0" fontId="3" fillId="10" borderId="3" xfId="0" applyFont="1" applyFill="1" applyBorder="1" applyAlignment="1">
      <alignment horizontal="center" vertical="center" wrapText="1"/>
    </xf>
    <xf numFmtId="49" fontId="34" fillId="10" borderId="3" xfId="0" applyNumberFormat="1" applyFont="1" applyFill="1" applyBorder="1" applyAlignment="1">
      <alignment horizontal="center" vertical="center" wrapText="1"/>
    </xf>
    <xf numFmtId="0" fontId="33" fillId="11" borderId="0" xfId="0" applyFont="1" applyFill="1"/>
    <xf numFmtId="49" fontId="34" fillId="11" borderId="3" xfId="0" applyNumberFormat="1" applyFont="1" applyFill="1" applyBorder="1" applyAlignment="1">
      <alignment horizontal="center" wrapText="1"/>
    </xf>
    <xf numFmtId="0" fontId="31" fillId="11" borderId="2" xfId="0" applyFont="1" applyFill="1" applyBorder="1" applyAlignment="1">
      <alignment horizontal="left" wrapText="1"/>
    </xf>
    <xf numFmtId="0" fontId="35" fillId="10" borderId="0" xfId="0" applyFont="1" applyFill="1"/>
    <xf numFmtId="49" fontId="34" fillId="10" borderId="3" xfId="0" applyNumberFormat="1" applyFont="1" applyFill="1" applyBorder="1" applyAlignment="1">
      <alignment horizontal="center" wrapText="1"/>
    </xf>
    <xf numFmtId="0" fontId="31" fillId="10" borderId="2" xfId="0" applyFont="1" applyFill="1" applyBorder="1" applyAlignment="1">
      <alignment horizontal="left" vertical="top" wrapText="1"/>
    </xf>
    <xf numFmtId="0" fontId="30" fillId="11" borderId="9" xfId="0" applyFont="1" applyFill="1" applyBorder="1" applyAlignment="1">
      <alignment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7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vertical="top" wrapText="1"/>
    </xf>
    <xf numFmtId="49" fontId="14" fillId="11" borderId="1" xfId="0" applyNumberFormat="1" applyFont="1" applyFill="1" applyBorder="1" applyAlignment="1">
      <alignment horizontal="center" vertical="center" wrapText="1"/>
    </xf>
    <xf numFmtId="49" fontId="6" fillId="11" borderId="7" xfId="0" applyNumberFormat="1" applyFont="1" applyFill="1" applyBorder="1" applyAlignment="1">
      <alignment horizontal="center" vertical="center" wrapText="1"/>
    </xf>
    <xf numFmtId="164" fontId="24" fillId="11" borderId="1" xfId="0" applyNumberFormat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wrapText="1"/>
    </xf>
    <xf numFmtId="49" fontId="14" fillId="11" borderId="7" xfId="0" applyNumberFormat="1" applyFont="1" applyFill="1" applyBorder="1" applyAlignment="1">
      <alignment horizontal="center" vertical="center" wrapText="1"/>
    </xf>
    <xf numFmtId="49" fontId="12" fillId="11" borderId="7" xfId="0" applyNumberFormat="1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30" fillId="11" borderId="6" xfId="0" applyFont="1" applyFill="1" applyBorder="1" applyAlignment="1">
      <alignment vertical="center" wrapText="1"/>
    </xf>
    <xf numFmtId="0" fontId="20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wrapText="1"/>
    </xf>
    <xf numFmtId="49" fontId="14" fillId="11" borderId="3" xfId="0" applyNumberFormat="1" applyFont="1" applyFill="1" applyBorder="1" applyAlignment="1">
      <alignment horizontal="center" vertical="center" wrapText="1"/>
    </xf>
    <xf numFmtId="49" fontId="12" fillId="11" borderId="3" xfId="0" applyNumberFormat="1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4" fillId="11" borderId="2" xfId="0" applyFont="1" applyFill="1" applyBorder="1" applyAlignment="1">
      <alignment horizontal="center" vertical="center" wrapText="1"/>
    </xf>
    <xf numFmtId="0" fontId="30" fillId="11" borderId="23" xfId="0" applyFont="1" applyFill="1" applyBorder="1" applyAlignment="1">
      <alignment vertical="center" wrapText="1"/>
    </xf>
    <xf numFmtId="0" fontId="20" fillId="11" borderId="2" xfId="0" applyFont="1" applyFill="1" applyBorder="1" applyAlignment="1">
      <alignment horizontal="center" vertical="center" wrapText="1"/>
    </xf>
    <xf numFmtId="0" fontId="25" fillId="11" borderId="16" xfId="0" applyFont="1" applyFill="1" applyBorder="1" applyAlignment="1">
      <alignment wrapText="1"/>
    </xf>
    <xf numFmtId="49" fontId="14" fillId="11" borderId="2" xfId="0" applyNumberFormat="1" applyFont="1" applyFill="1" applyBorder="1" applyAlignment="1">
      <alignment horizontal="center" vertical="center" wrapText="1"/>
    </xf>
    <xf numFmtId="0" fontId="30" fillId="11" borderId="9" xfId="0" applyFont="1" applyFill="1" applyBorder="1" applyAlignment="1">
      <alignment wrapText="1"/>
    </xf>
    <xf numFmtId="0" fontId="30" fillId="11" borderId="23" xfId="0" applyFont="1" applyFill="1" applyBorder="1" applyAlignment="1">
      <alignment wrapText="1"/>
    </xf>
    <xf numFmtId="0" fontId="26" fillId="11" borderId="2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wrapText="1"/>
    </xf>
    <xf numFmtId="49" fontId="14" fillId="11" borderId="2" xfId="0" applyNumberFormat="1" applyFont="1" applyFill="1" applyBorder="1" applyAlignment="1">
      <alignment horizontal="center" wrapText="1"/>
    </xf>
    <xf numFmtId="49" fontId="14" fillId="11" borderId="1" xfId="0" applyNumberFormat="1" applyFont="1" applyFill="1" applyBorder="1" applyAlignment="1">
      <alignment horizontal="center" wrapText="1"/>
    </xf>
    <xf numFmtId="49" fontId="4" fillId="11" borderId="1" xfId="0" applyNumberFormat="1" applyFont="1" applyFill="1" applyBorder="1" applyAlignment="1">
      <alignment horizontal="center" vertical="center" wrapText="1"/>
    </xf>
    <xf numFmtId="49" fontId="2" fillId="11" borderId="7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wrapText="1"/>
    </xf>
    <xf numFmtId="1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49" fontId="3" fillId="12" borderId="3" xfId="0" applyNumberFormat="1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18" fillId="12" borderId="0" xfId="0" applyFont="1" applyFill="1"/>
    <xf numFmtId="0" fontId="4" fillId="0" borderId="2" xfId="0" applyFont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left" vertical="center" wrapText="1"/>
    </xf>
    <xf numFmtId="0" fontId="5" fillId="12" borderId="1" xfId="0" applyFont="1" applyFill="1" applyBorder="1" applyAlignment="1">
      <alignment horizontal="left" vertical="center" wrapText="1"/>
    </xf>
    <xf numFmtId="49" fontId="3" fillId="12" borderId="7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0" fillId="12" borderId="0" xfId="0" applyFill="1"/>
    <xf numFmtId="0" fontId="4" fillId="0" borderId="2" xfId="0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wrapText="1"/>
    </xf>
    <xf numFmtId="49" fontId="2" fillId="0" borderId="3" xfId="0" applyNumberFormat="1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 wrapText="1"/>
    </xf>
    <xf numFmtId="164" fontId="3" fillId="0" borderId="0" xfId="0" applyNumberFormat="1" applyFont="1" applyFill="1" applyBorder="1" applyAlignment="1">
      <alignment horizontal="right"/>
    </xf>
    <xf numFmtId="2" fontId="8" fillId="2" borderId="21" xfId="0" applyNumberFormat="1" applyFont="1" applyFill="1" applyBorder="1" applyAlignment="1">
      <alignment horizontal="left" wrapText="1"/>
    </xf>
    <xf numFmtId="2" fontId="8" fillId="2" borderId="1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center" wrapText="1"/>
    </xf>
    <xf numFmtId="0" fontId="3" fillId="0" borderId="3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9" fontId="2" fillId="5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3" fillId="0" borderId="0" xfId="0" applyFont="1" applyFill="1" applyBorder="1"/>
    <xf numFmtId="49" fontId="32" fillId="0" borderId="0" xfId="0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wrapText="1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vertical="top" wrapText="1"/>
    </xf>
    <xf numFmtId="0" fontId="0" fillId="0" borderId="0" xfId="0" applyFont="1" applyFill="1"/>
    <xf numFmtId="0" fontId="4" fillId="0" borderId="2" xfId="0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49" fontId="32" fillId="0" borderId="3" xfId="0" applyNumberFormat="1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8" xfId="0" applyFont="1" applyBorder="1" applyAlignment="1">
      <alignment horizontal="justify" wrapText="1"/>
    </xf>
    <xf numFmtId="0" fontId="2" fillId="0" borderId="29" xfId="0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justify" wrapText="1"/>
    </xf>
    <xf numFmtId="164" fontId="2" fillId="0" borderId="12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6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36" fillId="0" borderId="2" xfId="0" applyNumberFormat="1" applyFont="1" applyBorder="1" applyAlignment="1">
      <alignment horizontal="center" vertical="top" wrapText="1"/>
    </xf>
    <xf numFmtId="0" fontId="36" fillId="0" borderId="1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5" fillId="0" borderId="0" xfId="0" applyFont="1" applyFill="1"/>
    <xf numFmtId="49" fontId="3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5" fillId="0" borderId="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right" wrapText="1"/>
    </xf>
    <xf numFmtId="0" fontId="20" fillId="0" borderId="1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37" fillId="0" borderId="2" xfId="0" applyFont="1" applyBorder="1" applyAlignment="1">
      <alignment horizontal="center" vertical="top" wrapText="1"/>
    </xf>
    <xf numFmtId="0" fontId="37" fillId="0" borderId="3" xfId="0" applyFont="1" applyBorder="1" applyAlignment="1">
      <alignment vertical="top" wrapText="1"/>
    </xf>
    <xf numFmtId="164" fontId="38" fillId="0" borderId="2" xfId="0" applyNumberFormat="1" applyFont="1" applyBorder="1" applyAlignment="1">
      <alignment horizontal="center" wrapText="1"/>
    </xf>
    <xf numFmtId="164" fontId="38" fillId="0" borderId="2" xfId="0" applyNumberFormat="1" applyFont="1" applyBorder="1" applyAlignment="1">
      <alignment horizontal="center" vertical="top" wrapText="1"/>
    </xf>
    <xf numFmtId="0" fontId="37" fillId="0" borderId="9" xfId="0" applyFont="1" applyBorder="1" applyAlignment="1">
      <alignment vertical="top" wrapText="1"/>
    </xf>
    <xf numFmtId="0" fontId="37" fillId="0" borderId="7" xfId="0" applyFont="1" applyBorder="1" applyAlignment="1">
      <alignment vertical="top" wrapText="1"/>
    </xf>
    <xf numFmtId="164" fontId="38" fillId="0" borderId="1" xfId="0" applyNumberFormat="1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49" fontId="3" fillId="0" borderId="13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/>
    <xf numFmtId="164" fontId="3" fillId="0" borderId="2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164" fontId="8" fillId="0" borderId="1" xfId="1" applyNumberFormat="1" applyFont="1" applyFill="1" applyBorder="1"/>
    <xf numFmtId="0" fontId="8" fillId="0" borderId="1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64" fontId="2" fillId="0" borderId="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49" fontId="8" fillId="0" borderId="9" xfId="1" applyNumberFormat="1" applyFont="1" applyFill="1" applyBorder="1" applyAlignment="1">
      <alignment horizontal="center" vertical="center"/>
    </xf>
    <xf numFmtId="49" fontId="2" fillId="13" borderId="9" xfId="0" applyNumberFormat="1" applyFont="1" applyFill="1" applyBorder="1" applyAlignment="1">
      <alignment horizontal="center" vertical="center" wrapText="1"/>
    </xf>
    <xf numFmtId="49" fontId="2" fillId="13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top" wrapText="1"/>
    </xf>
    <xf numFmtId="0" fontId="36" fillId="0" borderId="7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33CC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6"/>
  <sheetViews>
    <sheetView workbookViewId="0">
      <selection sqref="A1:D105"/>
    </sheetView>
  </sheetViews>
  <sheetFormatPr defaultColWidth="9.140625" defaultRowHeight="15"/>
  <cols>
    <col min="1" max="1" width="92.7109375" style="18" customWidth="1"/>
    <col min="2" max="2" width="9.28515625" style="209" customWidth="1"/>
    <col min="3" max="3" width="9.85546875" style="209" customWidth="1"/>
    <col min="4" max="4" width="11.85546875" style="18" customWidth="1"/>
    <col min="5" max="16384" width="9.140625" style="18"/>
  </cols>
  <sheetData>
    <row r="1" spans="1:5">
      <c r="D1" s="17" t="s">
        <v>342</v>
      </c>
    </row>
    <row r="2" spans="1:5">
      <c r="D2" s="17" t="s">
        <v>343</v>
      </c>
    </row>
    <row r="3" spans="1:5">
      <c r="D3" s="17" t="s">
        <v>1024</v>
      </c>
    </row>
    <row r="4" spans="1:5" ht="15.75" thickBot="1">
      <c r="A4" s="493" t="s">
        <v>843</v>
      </c>
      <c r="B4" s="493"/>
      <c r="C4" s="493"/>
      <c r="D4" s="181" t="s">
        <v>364</v>
      </c>
    </row>
    <row r="5" spans="1:5" ht="15" customHeight="1" thickBot="1">
      <c r="A5" s="22" t="s">
        <v>344</v>
      </c>
      <c r="B5" s="494" t="s">
        <v>345</v>
      </c>
      <c r="C5" s="495"/>
      <c r="D5" s="22" t="s">
        <v>346</v>
      </c>
    </row>
    <row r="6" spans="1:5" ht="15.75" thickBot="1">
      <c r="A6" s="168" t="s">
        <v>347</v>
      </c>
      <c r="B6" s="481" t="s">
        <v>302</v>
      </c>
      <c r="C6" s="496"/>
      <c r="D6" s="161">
        <f>D7+D14+D22</f>
        <v>58382</v>
      </c>
    </row>
    <row r="7" spans="1:5" ht="15.75" thickBot="1">
      <c r="A7" s="168" t="s">
        <v>348</v>
      </c>
      <c r="B7" s="481" t="s">
        <v>303</v>
      </c>
      <c r="C7" s="496"/>
      <c r="D7" s="161">
        <f>D8</f>
        <v>51800</v>
      </c>
    </row>
    <row r="8" spans="1:5" ht="15.75" thickBot="1">
      <c r="A8" s="169" t="s">
        <v>349</v>
      </c>
      <c r="B8" s="479" t="s">
        <v>304</v>
      </c>
      <c r="C8" s="483"/>
      <c r="D8" s="425">
        <f>D9+D10+D11+D12+D13</f>
        <v>51800</v>
      </c>
    </row>
    <row r="9" spans="1:5" ht="36.75" thickBot="1">
      <c r="A9" s="170" t="s">
        <v>331</v>
      </c>
      <c r="B9" s="479" t="s">
        <v>322</v>
      </c>
      <c r="C9" s="483"/>
      <c r="D9" s="425">
        <f>155000*31.25%-1052.5-20+3800</f>
        <v>51165</v>
      </c>
      <c r="E9" s="464"/>
    </row>
    <row r="10" spans="1:5" ht="48.75" thickBot="1">
      <c r="A10" s="170" t="s">
        <v>332</v>
      </c>
      <c r="B10" s="479" t="s">
        <v>323</v>
      </c>
      <c r="C10" s="483"/>
      <c r="D10" s="425">
        <v>55</v>
      </c>
    </row>
    <row r="11" spans="1:5" ht="24.75" thickBot="1">
      <c r="A11" s="169" t="s">
        <v>333</v>
      </c>
      <c r="B11" s="479" t="s">
        <v>172</v>
      </c>
      <c r="C11" s="483"/>
      <c r="D11" s="425">
        <v>60</v>
      </c>
    </row>
    <row r="12" spans="1:5" ht="36.75" thickBot="1">
      <c r="A12" s="171" t="s">
        <v>473</v>
      </c>
      <c r="B12" s="479" t="s">
        <v>173</v>
      </c>
      <c r="C12" s="483"/>
      <c r="D12" s="425">
        <v>20</v>
      </c>
    </row>
    <row r="13" spans="1:5" ht="42" customHeight="1" thickBot="1">
      <c r="A13" s="115" t="s">
        <v>826</v>
      </c>
      <c r="B13" s="479" t="s">
        <v>827</v>
      </c>
      <c r="C13" s="480"/>
      <c r="D13" s="425">
        <v>500</v>
      </c>
    </row>
    <row r="14" spans="1:5" ht="15.75" thickBot="1">
      <c r="A14" s="168" t="s">
        <v>350</v>
      </c>
      <c r="B14" s="481" t="s">
        <v>305</v>
      </c>
      <c r="C14" s="496"/>
      <c r="D14" s="161">
        <f>D15+D18+D20</f>
        <v>6124</v>
      </c>
    </row>
    <row r="15" spans="1:5" ht="15.75" thickBot="1">
      <c r="A15" s="173" t="s">
        <v>324</v>
      </c>
      <c r="B15" s="481" t="s">
        <v>325</v>
      </c>
      <c r="C15" s="496"/>
      <c r="D15" s="161">
        <f>D16+D17</f>
        <v>5500</v>
      </c>
    </row>
    <row r="16" spans="1:5" ht="15.75" thickBot="1">
      <c r="A16" s="169" t="s">
        <v>334</v>
      </c>
      <c r="B16" s="479" t="s">
        <v>326</v>
      </c>
      <c r="C16" s="497"/>
      <c r="D16" s="425">
        <f>715+1087.5+497.5+400+700</f>
        <v>3400</v>
      </c>
    </row>
    <row r="17" spans="1:4" ht="24.75" thickBot="1">
      <c r="A17" s="169" t="s">
        <v>472</v>
      </c>
      <c r="B17" s="479" t="s">
        <v>327</v>
      </c>
      <c r="C17" s="497"/>
      <c r="D17" s="425">
        <f>1200+400+500</f>
        <v>2100</v>
      </c>
    </row>
    <row r="18" spans="1:4" ht="24" customHeight="1" thickBot="1">
      <c r="A18" s="168" t="s">
        <v>351</v>
      </c>
      <c r="B18" s="481" t="s">
        <v>341</v>
      </c>
      <c r="C18" s="496"/>
      <c r="D18" s="161">
        <f>D19</f>
        <v>-106</v>
      </c>
    </row>
    <row r="19" spans="1:4" ht="18.600000000000001" customHeight="1" thickBot="1">
      <c r="A19" s="169" t="s">
        <v>351</v>
      </c>
      <c r="B19" s="479" t="s">
        <v>306</v>
      </c>
      <c r="C19" s="483"/>
      <c r="D19" s="425">
        <v>-106</v>
      </c>
    </row>
    <row r="20" spans="1:4" ht="15.75" thickBot="1">
      <c r="A20" s="168" t="s">
        <v>749</v>
      </c>
      <c r="B20" s="481" t="s">
        <v>750</v>
      </c>
      <c r="C20" s="496"/>
      <c r="D20" s="161">
        <f>D21</f>
        <v>730</v>
      </c>
    </row>
    <row r="21" spans="1:4" ht="24.75" thickBot="1">
      <c r="A21" s="169" t="s">
        <v>751</v>
      </c>
      <c r="B21" s="479" t="s">
        <v>752</v>
      </c>
      <c r="C21" s="483"/>
      <c r="D21" s="425">
        <f>675+55</f>
        <v>730</v>
      </c>
    </row>
    <row r="22" spans="1:4" ht="15.75" thickBot="1">
      <c r="A22" s="168" t="s">
        <v>352</v>
      </c>
      <c r="B22" s="481" t="s">
        <v>307</v>
      </c>
      <c r="C22" s="482"/>
      <c r="D22" s="161">
        <f>D23+D25</f>
        <v>458</v>
      </c>
    </row>
    <row r="23" spans="1:4" ht="15.75" thickBot="1">
      <c r="A23" s="168" t="s">
        <v>471</v>
      </c>
      <c r="B23" s="481" t="s">
        <v>470</v>
      </c>
      <c r="C23" s="482"/>
      <c r="D23" s="161">
        <f>D24</f>
        <v>458</v>
      </c>
    </row>
    <row r="24" spans="1:4" ht="24" customHeight="1" thickBot="1">
      <c r="A24" s="169" t="s">
        <v>335</v>
      </c>
      <c r="B24" s="479" t="s">
        <v>468</v>
      </c>
      <c r="C24" s="480"/>
      <c r="D24" s="425">
        <f>458</f>
        <v>458</v>
      </c>
    </row>
    <row r="25" spans="1:4" ht="0.6" hidden="1" customHeight="1" thickBot="1">
      <c r="A25" s="168" t="s">
        <v>336</v>
      </c>
      <c r="B25" s="481" t="s">
        <v>469</v>
      </c>
      <c r="C25" s="482"/>
      <c r="D25" s="161">
        <f>D26</f>
        <v>0</v>
      </c>
    </row>
    <row r="26" spans="1:4" ht="36.75" hidden="1" thickBot="1">
      <c r="A26" s="169" t="s">
        <v>155</v>
      </c>
      <c r="B26" s="479" t="s">
        <v>582</v>
      </c>
      <c r="C26" s="480"/>
      <c r="D26" s="425">
        <v>0</v>
      </c>
    </row>
    <row r="27" spans="1:4" ht="15.75" thickBot="1">
      <c r="A27" s="168" t="s">
        <v>353</v>
      </c>
      <c r="B27" s="481" t="s">
        <v>302</v>
      </c>
      <c r="C27" s="482"/>
      <c r="D27" s="161">
        <f>D28+D34+D40+D54+D68+D51</f>
        <v>13755.967719999999</v>
      </c>
    </row>
    <row r="28" spans="1:4" ht="24.75" thickBot="1">
      <c r="A28" s="174" t="s">
        <v>354</v>
      </c>
      <c r="B28" s="465" t="s">
        <v>298</v>
      </c>
      <c r="C28" s="466"/>
      <c r="D28" s="468">
        <f>D29</f>
        <v>2074</v>
      </c>
    </row>
    <row r="29" spans="1:4" ht="36.75" thickBot="1">
      <c r="A29" s="170" t="s">
        <v>337</v>
      </c>
      <c r="B29" s="479" t="s">
        <v>308</v>
      </c>
      <c r="C29" s="480"/>
      <c r="D29" s="425">
        <f>D30+D33</f>
        <v>2074</v>
      </c>
    </row>
    <row r="30" spans="1:4" ht="24.75" thickBot="1">
      <c r="A30" s="169" t="s">
        <v>338</v>
      </c>
      <c r="B30" s="479" t="s">
        <v>309</v>
      </c>
      <c r="C30" s="480"/>
      <c r="D30" s="425">
        <f>D31+D32</f>
        <v>772.9</v>
      </c>
    </row>
    <row r="31" spans="1:4" ht="36.75" thickBot="1">
      <c r="A31" s="170" t="s">
        <v>467</v>
      </c>
      <c r="B31" s="479" t="s">
        <v>310</v>
      </c>
      <c r="C31" s="480"/>
      <c r="D31" s="425">
        <f>549+67.9+0.5</f>
        <v>617.4</v>
      </c>
    </row>
    <row r="32" spans="1:4" ht="36.75" thickBot="1">
      <c r="A32" s="170" t="s">
        <v>339</v>
      </c>
      <c r="B32" s="479" t="s">
        <v>328</v>
      </c>
      <c r="C32" s="480"/>
      <c r="D32" s="425">
        <f>(40+1+115)-0.5</f>
        <v>155.5</v>
      </c>
    </row>
    <row r="33" spans="1:4" ht="36.75" thickBot="1">
      <c r="A33" s="169" t="s">
        <v>340</v>
      </c>
      <c r="B33" s="479" t="s">
        <v>311</v>
      </c>
      <c r="C33" s="480"/>
      <c r="D33" s="425">
        <f>1989.6-67.9-497.5-123.1</f>
        <v>1301.0999999999999</v>
      </c>
    </row>
    <row r="34" spans="1:4" ht="15.75" thickBot="1">
      <c r="A34" s="172" t="s">
        <v>355</v>
      </c>
      <c r="B34" s="481" t="s">
        <v>312</v>
      </c>
      <c r="C34" s="482"/>
      <c r="D34" s="448">
        <f>D35</f>
        <v>171</v>
      </c>
    </row>
    <row r="35" spans="1:4" ht="15.75" thickBot="1">
      <c r="A35" s="175" t="s">
        <v>356</v>
      </c>
      <c r="B35" s="479" t="s">
        <v>329</v>
      </c>
      <c r="C35" s="480"/>
      <c r="D35" s="161">
        <f>D36+D37+D38+D39</f>
        <v>171</v>
      </c>
    </row>
    <row r="36" spans="1:4" ht="15.75" thickBot="1">
      <c r="A36" s="176" t="s">
        <v>497</v>
      </c>
      <c r="B36" s="479" t="s">
        <v>459</v>
      </c>
      <c r="C36" s="480"/>
      <c r="D36" s="425">
        <f>120</f>
        <v>120</v>
      </c>
    </row>
    <row r="37" spans="1:4" ht="15.75" thickBot="1">
      <c r="A37" s="176" t="s">
        <v>463</v>
      </c>
      <c r="B37" s="479" t="s">
        <v>460</v>
      </c>
      <c r="C37" s="480"/>
      <c r="D37" s="425">
        <f>1+1</f>
        <v>2</v>
      </c>
    </row>
    <row r="38" spans="1:4" ht="15.75" thickBot="1">
      <c r="A38" s="176" t="s">
        <v>464</v>
      </c>
      <c r="B38" s="479" t="s">
        <v>461</v>
      </c>
      <c r="C38" s="480"/>
      <c r="D38" s="425">
        <v>48.5</v>
      </c>
    </row>
    <row r="39" spans="1:4" ht="15.75" thickBot="1">
      <c r="A39" s="176" t="s">
        <v>427</v>
      </c>
      <c r="B39" s="479" t="s">
        <v>462</v>
      </c>
      <c r="C39" s="480"/>
      <c r="D39" s="425">
        <v>0.5</v>
      </c>
    </row>
    <row r="40" spans="1:4" ht="15.75" thickBot="1">
      <c r="A40" s="168" t="s">
        <v>607</v>
      </c>
      <c r="B40" s="481" t="s">
        <v>313</v>
      </c>
      <c r="C40" s="482"/>
      <c r="D40" s="469">
        <f>D41+D46</f>
        <v>11177.976719999999</v>
      </c>
    </row>
    <row r="41" spans="1:4" ht="15.75" thickBot="1">
      <c r="A41" s="168" t="s">
        <v>458</v>
      </c>
      <c r="B41" s="481" t="s">
        <v>457</v>
      </c>
      <c r="C41" s="482"/>
      <c r="D41" s="469">
        <f>D42+D43+D44+D45</f>
        <v>6884.2</v>
      </c>
    </row>
    <row r="42" spans="1:4" ht="14.45" customHeight="1" thickBot="1">
      <c r="A42" s="169" t="s">
        <v>156</v>
      </c>
      <c r="B42" s="479" t="s">
        <v>314</v>
      </c>
      <c r="C42" s="480"/>
      <c r="D42" s="425">
        <f>3158+120.2</f>
        <v>3278.2</v>
      </c>
    </row>
    <row r="43" spans="1:4" ht="15.75" hidden="1" thickBot="1">
      <c r="A43" s="169" t="s">
        <v>156</v>
      </c>
      <c r="B43" s="479" t="s">
        <v>315</v>
      </c>
      <c r="C43" s="480"/>
      <c r="D43" s="425">
        <v>0</v>
      </c>
    </row>
    <row r="44" spans="1:4" ht="15.75" thickBot="1">
      <c r="A44" s="169" t="s">
        <v>156</v>
      </c>
      <c r="B44" s="479" t="s">
        <v>316</v>
      </c>
      <c r="C44" s="480"/>
      <c r="D44" s="425">
        <f>9155.4-6443.4</f>
        <v>2712</v>
      </c>
    </row>
    <row r="45" spans="1:4" ht="15.75" thickBot="1">
      <c r="A45" s="169" t="s">
        <v>156</v>
      </c>
      <c r="B45" s="479" t="s">
        <v>317</v>
      </c>
      <c r="C45" s="480"/>
      <c r="D45" s="470">
        <f>780+114</f>
        <v>894</v>
      </c>
    </row>
    <row r="46" spans="1:4" ht="15.75" thickBot="1">
      <c r="A46" s="371" t="s">
        <v>581</v>
      </c>
      <c r="B46" s="481" t="s">
        <v>580</v>
      </c>
      <c r="C46" s="482"/>
      <c r="D46" s="161">
        <f>D47+D49+D48+D50</f>
        <v>4293.7767199999998</v>
      </c>
    </row>
    <row r="47" spans="1:4" ht="15.75" thickBot="1">
      <c r="A47" s="169" t="s">
        <v>578</v>
      </c>
      <c r="B47" s="479" t="s">
        <v>579</v>
      </c>
      <c r="C47" s="480"/>
      <c r="D47" s="425">
        <f>4263476.72/1000</f>
        <v>4263.4767199999997</v>
      </c>
    </row>
    <row r="48" spans="1:4" ht="15.75" thickBot="1">
      <c r="A48" s="169" t="s">
        <v>578</v>
      </c>
      <c r="B48" s="479" t="s">
        <v>608</v>
      </c>
      <c r="C48" s="480"/>
      <c r="D48" s="425">
        <v>25</v>
      </c>
    </row>
    <row r="49" spans="1:4" ht="15.75" thickBot="1">
      <c r="A49" s="169" t="s">
        <v>578</v>
      </c>
      <c r="B49" s="479" t="s">
        <v>591</v>
      </c>
      <c r="C49" s="480"/>
      <c r="D49" s="425">
        <f>0+4.3</f>
        <v>4.3</v>
      </c>
    </row>
    <row r="50" spans="1:4" ht="24.75" thickBot="1">
      <c r="A50" s="169" t="s">
        <v>771</v>
      </c>
      <c r="B50" s="479" t="s">
        <v>772</v>
      </c>
      <c r="C50" s="480"/>
      <c r="D50" s="425">
        <v>1</v>
      </c>
    </row>
    <row r="51" spans="1:4" ht="15.75" thickBot="1">
      <c r="A51" s="168" t="s">
        <v>466</v>
      </c>
      <c r="B51" s="481" t="s">
        <v>465</v>
      </c>
      <c r="C51" s="482"/>
      <c r="D51" s="161">
        <f>D52+D53</f>
        <v>127.42099999999999</v>
      </c>
    </row>
    <row r="52" spans="1:4" ht="36.75" thickBot="1">
      <c r="A52" s="449" t="s">
        <v>640</v>
      </c>
      <c r="B52" s="479" t="s">
        <v>295</v>
      </c>
      <c r="C52" s="480"/>
      <c r="D52" s="425">
        <v>100</v>
      </c>
    </row>
    <row r="53" spans="1:4" ht="36.75" thickBot="1">
      <c r="A53" s="450" t="s">
        <v>961</v>
      </c>
      <c r="B53" s="483" t="s">
        <v>960</v>
      </c>
      <c r="C53" s="480"/>
      <c r="D53" s="424">
        <v>27.420999999999999</v>
      </c>
    </row>
    <row r="54" spans="1:4" ht="15.75" thickBot="1">
      <c r="A54" s="172" t="s">
        <v>357</v>
      </c>
      <c r="B54" s="484" t="s">
        <v>318</v>
      </c>
      <c r="C54" s="485"/>
      <c r="D54" s="161">
        <f>SUM(D55:D67)</f>
        <v>205</v>
      </c>
    </row>
    <row r="55" spans="1:4" ht="45.6" customHeight="1" thickBot="1">
      <c r="A55" s="391" t="s">
        <v>648</v>
      </c>
      <c r="B55" s="488" t="s">
        <v>641</v>
      </c>
      <c r="C55" s="487"/>
      <c r="D55" s="471">
        <f>25+25</f>
        <v>50</v>
      </c>
    </row>
    <row r="56" spans="1:4" ht="39.6" customHeight="1" thickBot="1">
      <c r="A56" s="178" t="s">
        <v>646</v>
      </c>
      <c r="B56" s="486" t="s">
        <v>644</v>
      </c>
      <c r="C56" s="487"/>
      <c r="D56" s="471">
        <v>7</v>
      </c>
    </row>
    <row r="57" spans="1:4" ht="39" customHeight="1" thickBot="1">
      <c r="A57" s="178" t="s">
        <v>829</v>
      </c>
      <c r="B57" s="486" t="s">
        <v>828</v>
      </c>
      <c r="C57" s="487"/>
      <c r="D57" s="471">
        <f>9-9+1.5</f>
        <v>1.5</v>
      </c>
    </row>
    <row r="58" spans="1:4" ht="47.45" hidden="1" customHeight="1" thickBot="1">
      <c r="A58" s="250" t="s">
        <v>649</v>
      </c>
      <c r="B58" s="476" t="s">
        <v>650</v>
      </c>
      <c r="C58" s="480"/>
      <c r="D58" s="424"/>
    </row>
    <row r="59" spans="1:4" ht="48" customHeight="1" thickBot="1">
      <c r="A59" s="178" t="s">
        <v>915</v>
      </c>
      <c r="B59" s="486" t="s">
        <v>914</v>
      </c>
      <c r="C59" s="487"/>
      <c r="D59" s="424">
        <f>2</f>
        <v>2</v>
      </c>
    </row>
    <row r="60" spans="1:4" ht="51.6" customHeight="1" thickBot="1">
      <c r="A60" s="250" t="s">
        <v>645</v>
      </c>
      <c r="B60" s="476" t="s">
        <v>642</v>
      </c>
      <c r="C60" s="480"/>
      <c r="D60" s="424">
        <f>5-2</f>
        <v>3</v>
      </c>
    </row>
    <row r="61" spans="1:4" ht="48" customHeight="1" thickBot="1">
      <c r="A61" s="115" t="s">
        <v>1019</v>
      </c>
      <c r="B61" s="476" t="s">
        <v>1018</v>
      </c>
      <c r="C61" s="477"/>
      <c r="D61" s="424">
        <v>2</v>
      </c>
    </row>
    <row r="62" spans="1:4" ht="36.75" thickBot="1">
      <c r="A62" s="115" t="s">
        <v>831</v>
      </c>
      <c r="B62" s="476" t="s">
        <v>830</v>
      </c>
      <c r="C62" s="477"/>
      <c r="D62" s="424">
        <f>3</f>
        <v>3</v>
      </c>
    </row>
    <row r="63" spans="1:4" ht="36.75" thickBot="1">
      <c r="A63" s="115" t="s">
        <v>647</v>
      </c>
      <c r="B63" s="476" t="s">
        <v>643</v>
      </c>
      <c r="C63" s="480"/>
      <c r="D63" s="425">
        <f>30-13-5</f>
        <v>12</v>
      </c>
    </row>
    <row r="64" spans="1:4" ht="51" customHeight="1" thickBot="1">
      <c r="A64" s="115" t="s">
        <v>1020</v>
      </c>
      <c r="B64" s="476" t="s">
        <v>1021</v>
      </c>
      <c r="C64" s="477"/>
      <c r="D64" s="425">
        <v>0.5</v>
      </c>
    </row>
    <row r="65" spans="1:4" ht="42.6" customHeight="1" thickBot="1">
      <c r="A65" s="115" t="s">
        <v>618</v>
      </c>
      <c r="B65" s="476" t="s">
        <v>592</v>
      </c>
      <c r="C65" s="480"/>
      <c r="D65" s="425">
        <f>45-29+5+3+10</f>
        <v>34</v>
      </c>
    </row>
    <row r="66" spans="1:4" ht="54.6" customHeight="1" thickBot="1">
      <c r="A66" s="115" t="s">
        <v>917</v>
      </c>
      <c r="B66" s="476" t="s">
        <v>916</v>
      </c>
      <c r="C66" s="480"/>
      <c r="D66" s="425">
        <f>87-5+8</f>
        <v>90</v>
      </c>
    </row>
    <row r="67" spans="1:4" ht="36.75" thickBot="1">
      <c r="A67" s="115" t="s">
        <v>773</v>
      </c>
      <c r="B67" s="479" t="s">
        <v>774</v>
      </c>
      <c r="C67" s="480"/>
      <c r="D67" s="425">
        <v>0</v>
      </c>
    </row>
    <row r="68" spans="1:4" ht="15" customHeight="1" thickBot="1">
      <c r="A68" s="168" t="s">
        <v>358</v>
      </c>
      <c r="B68" s="481" t="s">
        <v>330</v>
      </c>
      <c r="C68" s="482"/>
      <c r="D68" s="161">
        <f>0+0.57</f>
        <v>0.56999999999999995</v>
      </c>
    </row>
    <row r="69" spans="1:4" ht="15.75" thickBot="1">
      <c r="A69" s="177" t="s">
        <v>359</v>
      </c>
      <c r="B69" s="481" t="s">
        <v>302</v>
      </c>
      <c r="C69" s="482"/>
      <c r="D69" s="114">
        <f>D6+D27</f>
        <v>72137.967720000001</v>
      </c>
    </row>
    <row r="70" spans="1:4" ht="15.75" thickBot="1">
      <c r="A70" s="177" t="s">
        <v>904</v>
      </c>
      <c r="B70" s="481" t="s">
        <v>905</v>
      </c>
      <c r="C70" s="482"/>
      <c r="D70" s="114">
        <f>D71+D102+D104</f>
        <v>593585.00000000012</v>
      </c>
    </row>
    <row r="71" spans="1:4" ht="15" customHeight="1" thickBot="1">
      <c r="A71" s="177" t="s">
        <v>903</v>
      </c>
      <c r="B71" s="491" t="s">
        <v>575</v>
      </c>
      <c r="C71" s="492"/>
      <c r="D71" s="114">
        <f>SUM(D72:D100)</f>
        <v>605503.10000000009</v>
      </c>
    </row>
    <row r="72" spans="1:4" ht="30" customHeight="1" thickBot="1">
      <c r="A72" s="115" t="s">
        <v>481</v>
      </c>
      <c r="B72" s="476" t="s">
        <v>482</v>
      </c>
      <c r="C72" s="477"/>
      <c r="D72" s="91">
        <v>156962.20000000001</v>
      </c>
    </row>
    <row r="73" spans="1:4" ht="19.899999999999999" customHeight="1" thickBot="1">
      <c r="A73" s="115" t="s">
        <v>166</v>
      </c>
      <c r="B73" s="476" t="s">
        <v>491</v>
      </c>
      <c r="C73" s="477"/>
      <c r="D73" s="366">
        <f>53252.2+51194.7</f>
        <v>104446.9</v>
      </c>
    </row>
    <row r="74" spans="1:4" ht="15" customHeight="1" thickBot="1">
      <c r="A74" s="115" t="s">
        <v>596</v>
      </c>
      <c r="B74" s="489" t="s">
        <v>490</v>
      </c>
      <c r="C74" s="490"/>
      <c r="D74" s="91">
        <v>48.7</v>
      </c>
    </row>
    <row r="75" spans="1:4" ht="32.450000000000003" customHeight="1" thickBot="1">
      <c r="A75" s="115" t="s">
        <v>160</v>
      </c>
      <c r="B75" s="476" t="s">
        <v>483</v>
      </c>
      <c r="C75" s="477"/>
      <c r="D75" s="91">
        <v>160.4</v>
      </c>
    </row>
    <row r="76" spans="1:4" ht="58.15" customHeight="1" thickBot="1">
      <c r="A76" s="178" t="s">
        <v>167</v>
      </c>
      <c r="B76" s="476" t="s">
        <v>489</v>
      </c>
      <c r="C76" s="477"/>
      <c r="D76" s="91">
        <f>250+33.4</f>
        <v>283.39999999999998</v>
      </c>
    </row>
    <row r="77" spans="1:4" ht="67.900000000000006" customHeight="1" thickBot="1">
      <c r="A77" s="115" t="s">
        <v>583</v>
      </c>
      <c r="B77" s="476" t="s">
        <v>484</v>
      </c>
      <c r="C77" s="477"/>
      <c r="D77" s="91">
        <v>46411.1</v>
      </c>
    </row>
    <row r="78" spans="1:4" ht="15" customHeight="1" thickBot="1">
      <c r="A78" s="98" t="s">
        <v>362</v>
      </c>
      <c r="B78" s="476" t="s">
        <v>483</v>
      </c>
      <c r="C78" s="477"/>
      <c r="D78" s="91">
        <v>1383.5</v>
      </c>
    </row>
    <row r="79" spans="1:4" ht="29.45" customHeight="1" thickBot="1">
      <c r="A79" s="115" t="s">
        <v>474</v>
      </c>
      <c r="B79" s="476" t="s">
        <v>487</v>
      </c>
      <c r="C79" s="477"/>
      <c r="D79" s="91">
        <f>2968.3+996.8</f>
        <v>3965.1000000000004</v>
      </c>
    </row>
    <row r="80" spans="1:4" ht="21" customHeight="1" thickBot="1">
      <c r="A80" s="115" t="s">
        <v>168</v>
      </c>
      <c r="B80" s="476" t="s">
        <v>487</v>
      </c>
      <c r="C80" s="477"/>
      <c r="D80" s="91">
        <f>1129.1+403.7</f>
        <v>1532.8</v>
      </c>
    </row>
    <row r="81" spans="1:4" ht="32.450000000000003" customHeight="1" thickBot="1">
      <c r="A81" s="115" t="s">
        <v>169</v>
      </c>
      <c r="B81" s="476" t="s">
        <v>487</v>
      </c>
      <c r="C81" s="477"/>
      <c r="D81" s="366">
        <f>1200+346.8</f>
        <v>1546.8</v>
      </c>
    </row>
    <row r="82" spans="1:4" ht="30.6" customHeight="1" thickBot="1">
      <c r="A82" s="115" t="s">
        <v>170</v>
      </c>
      <c r="B82" s="476" t="s">
        <v>487</v>
      </c>
      <c r="C82" s="478"/>
      <c r="D82" s="91">
        <f>1186.3+351.6</f>
        <v>1537.9</v>
      </c>
    </row>
    <row r="83" spans="1:4" ht="34.15" customHeight="1" thickBot="1">
      <c r="A83" s="115" t="s">
        <v>775</v>
      </c>
      <c r="B83" s="476" t="s">
        <v>487</v>
      </c>
      <c r="C83" s="478"/>
      <c r="D83" s="91">
        <f>354.7+127.2</f>
        <v>481.9</v>
      </c>
    </row>
    <row r="84" spans="1:4" ht="42.6" customHeight="1" thickBot="1">
      <c r="A84" s="115" t="s">
        <v>475</v>
      </c>
      <c r="B84" s="476" t="s">
        <v>487</v>
      </c>
      <c r="C84" s="478"/>
      <c r="D84" s="91">
        <v>0.7</v>
      </c>
    </row>
    <row r="85" spans="1:4" ht="29.45" customHeight="1" thickBot="1">
      <c r="A85" s="115" t="s">
        <v>174</v>
      </c>
      <c r="B85" s="476" t="s">
        <v>485</v>
      </c>
      <c r="C85" s="478"/>
      <c r="D85" s="112">
        <f>62573+2234.6</f>
        <v>64807.6</v>
      </c>
    </row>
    <row r="86" spans="1:4" ht="40.9" customHeight="1" thickBot="1">
      <c r="A86" s="178" t="s">
        <v>175</v>
      </c>
      <c r="B86" s="476" t="s">
        <v>485</v>
      </c>
      <c r="C86" s="478"/>
      <c r="D86" s="112">
        <f>127147.9+10759.3</f>
        <v>137907.19999999998</v>
      </c>
    </row>
    <row r="87" spans="1:4" ht="24.75" thickBot="1">
      <c r="A87" s="115" t="s">
        <v>488</v>
      </c>
      <c r="B87" s="476" t="s">
        <v>486</v>
      </c>
      <c r="C87" s="478"/>
      <c r="D87" s="112">
        <f>960+24.9</f>
        <v>984.9</v>
      </c>
    </row>
    <row r="88" spans="1:4" ht="25.15" customHeight="1" thickBot="1">
      <c r="A88" s="115" t="s">
        <v>595</v>
      </c>
      <c r="B88" s="476" t="s">
        <v>492</v>
      </c>
      <c r="C88" s="478"/>
      <c r="D88" s="472">
        <f>0.7+5.1</f>
        <v>5.8</v>
      </c>
    </row>
    <row r="89" spans="1:4" ht="32.450000000000003" customHeight="1" thickBot="1">
      <c r="A89" s="115" t="s">
        <v>669</v>
      </c>
      <c r="B89" s="476" t="s">
        <v>486</v>
      </c>
      <c r="C89" s="478"/>
      <c r="D89" s="218">
        <v>38.6</v>
      </c>
    </row>
    <row r="90" spans="1:4" ht="41.45" customHeight="1" thickBot="1">
      <c r="A90" s="115" t="s">
        <v>797</v>
      </c>
      <c r="B90" s="476" t="s">
        <v>825</v>
      </c>
      <c r="C90" s="477"/>
      <c r="D90" s="218">
        <f>35508.5-1+13669</f>
        <v>49176.5</v>
      </c>
    </row>
    <row r="91" spans="1:4" ht="47.45" customHeight="1" thickBot="1">
      <c r="A91" s="178" t="s">
        <v>597</v>
      </c>
      <c r="B91" s="476" t="s">
        <v>489</v>
      </c>
      <c r="C91" s="477"/>
      <c r="D91" s="92">
        <f>729.3+181.3</f>
        <v>910.59999999999991</v>
      </c>
    </row>
    <row r="92" spans="1:4" ht="25.5" customHeight="1" thickBot="1">
      <c r="A92" s="178" t="s">
        <v>668</v>
      </c>
      <c r="B92" s="476" t="s">
        <v>489</v>
      </c>
      <c r="C92" s="477"/>
      <c r="D92" s="217">
        <f>220.1-11.9</f>
        <v>208.2</v>
      </c>
    </row>
    <row r="93" spans="1:4" ht="43.15" customHeight="1" thickBot="1">
      <c r="A93" s="178" t="s">
        <v>637</v>
      </c>
      <c r="B93" s="476" t="s">
        <v>638</v>
      </c>
      <c r="C93" s="477"/>
      <c r="D93" s="217">
        <v>2416.3000000000002</v>
      </c>
    </row>
    <row r="94" spans="1:4" ht="43.15" customHeight="1" thickBot="1">
      <c r="A94" s="115" t="s">
        <v>955</v>
      </c>
      <c r="B94" s="476" t="s">
        <v>489</v>
      </c>
      <c r="C94" s="477"/>
      <c r="D94" s="217">
        <v>315</v>
      </c>
    </row>
    <row r="95" spans="1:4" ht="32.450000000000003" customHeight="1" thickBot="1">
      <c r="A95" s="115" t="s">
        <v>776</v>
      </c>
      <c r="B95" s="476" t="s">
        <v>483</v>
      </c>
      <c r="C95" s="477"/>
      <c r="D95" s="92">
        <v>364.9</v>
      </c>
    </row>
    <row r="96" spans="1:4" ht="15" customHeight="1" thickBot="1">
      <c r="A96" s="178" t="s">
        <v>741</v>
      </c>
      <c r="B96" s="476" t="s">
        <v>489</v>
      </c>
      <c r="C96" s="477"/>
      <c r="D96" s="366">
        <f>14625.7+5087.7</f>
        <v>19713.400000000001</v>
      </c>
    </row>
    <row r="97" spans="1:4" s="157" customFormat="1" ht="18.600000000000001" customHeight="1" thickBot="1">
      <c r="A97" s="178" t="s">
        <v>902</v>
      </c>
      <c r="B97" s="476" t="s">
        <v>483</v>
      </c>
      <c r="C97" s="477"/>
      <c r="D97" s="366">
        <v>900</v>
      </c>
    </row>
    <row r="98" spans="1:4" ht="36.75" thickBot="1">
      <c r="A98" s="178" t="s">
        <v>651</v>
      </c>
      <c r="B98" s="476" t="s">
        <v>652</v>
      </c>
      <c r="C98" s="477"/>
      <c r="D98" s="366">
        <v>6468.3</v>
      </c>
    </row>
    <row r="99" spans="1:4" ht="39.6" customHeight="1" thickBot="1">
      <c r="A99" s="178" t="s">
        <v>913</v>
      </c>
      <c r="B99" s="476" t="s">
        <v>912</v>
      </c>
      <c r="C99" s="477"/>
      <c r="D99" s="366">
        <v>495.4</v>
      </c>
    </row>
    <row r="100" spans="1:4" ht="15" customHeight="1" thickBot="1">
      <c r="A100" s="177" t="s">
        <v>493</v>
      </c>
      <c r="B100" s="491" t="s">
        <v>496</v>
      </c>
      <c r="C100" s="504"/>
      <c r="D100" s="113">
        <f>D101</f>
        <v>2029</v>
      </c>
    </row>
    <row r="101" spans="1:4" ht="32.450000000000003" customHeight="1" thickBot="1">
      <c r="A101" s="184" t="s">
        <v>495</v>
      </c>
      <c r="B101" s="502" t="s">
        <v>970</v>
      </c>
      <c r="C101" s="503"/>
      <c r="D101" s="473">
        <f>2168.9-139.9</f>
        <v>2029</v>
      </c>
    </row>
    <row r="102" spans="1:4" ht="16.899999999999999" customHeight="1" thickBot="1">
      <c r="A102" s="339" t="s">
        <v>576</v>
      </c>
      <c r="B102" s="491" t="s">
        <v>551</v>
      </c>
      <c r="C102" s="504"/>
      <c r="D102" s="340">
        <f>D103</f>
        <v>0</v>
      </c>
    </row>
    <row r="103" spans="1:4" ht="15" customHeight="1" thickBot="1">
      <c r="A103" s="338" t="s">
        <v>838</v>
      </c>
      <c r="B103" s="498" t="s">
        <v>550</v>
      </c>
      <c r="C103" s="499"/>
      <c r="D103" s="92">
        <v>0</v>
      </c>
    </row>
    <row r="104" spans="1:4" ht="34.9" customHeight="1" thickBot="1">
      <c r="A104" s="177" t="s">
        <v>577</v>
      </c>
      <c r="B104" s="500" t="s">
        <v>494</v>
      </c>
      <c r="C104" s="501"/>
      <c r="D104" s="451">
        <f>-11918-0.1</f>
        <v>-11918.1</v>
      </c>
    </row>
    <row r="105" spans="1:4" ht="15" customHeight="1" thickBot="1">
      <c r="A105" s="177" t="s">
        <v>363</v>
      </c>
      <c r="B105" s="494"/>
      <c r="C105" s="495"/>
      <c r="D105" s="161">
        <f>D69+D70</f>
        <v>665722.96772000007</v>
      </c>
    </row>
    <row r="106" spans="1:4" ht="15" customHeight="1">
      <c r="A106" s="372"/>
      <c r="B106" s="467"/>
      <c r="C106" s="467"/>
      <c r="D106" s="373"/>
    </row>
  </sheetData>
  <mergeCells count="101">
    <mergeCell ref="B103:C103"/>
    <mergeCell ref="B104:C104"/>
    <mergeCell ref="B105:C105"/>
    <mergeCell ref="B97:C97"/>
    <mergeCell ref="B96:C96"/>
    <mergeCell ref="B101:C101"/>
    <mergeCell ref="B102:C102"/>
    <mergeCell ref="B100:C100"/>
    <mergeCell ref="B98:C98"/>
    <mergeCell ref="B99:C99"/>
    <mergeCell ref="B13:C13"/>
    <mergeCell ref="B20:C20"/>
    <mergeCell ref="B21:C21"/>
    <mergeCell ref="B9:C9"/>
    <mergeCell ref="B40:C40"/>
    <mergeCell ref="B16:C16"/>
    <mergeCell ref="B18:C18"/>
    <mergeCell ref="B11:C11"/>
    <mergeCell ref="B12:C12"/>
    <mergeCell ref="B14:C14"/>
    <mergeCell ref="B15:C15"/>
    <mergeCell ref="B24:C24"/>
    <mergeCell ref="B27:C27"/>
    <mergeCell ref="B25:C25"/>
    <mergeCell ref="B23:C23"/>
    <mergeCell ref="B31:C31"/>
    <mergeCell ref="B36:C36"/>
    <mergeCell ref="B35:C35"/>
    <mergeCell ref="B38:C38"/>
    <mergeCell ref="B34:C34"/>
    <mergeCell ref="B63:C63"/>
    <mergeCell ref="B64:C64"/>
    <mergeCell ref="A4:C4"/>
    <mergeCell ref="B37:C37"/>
    <mergeCell ref="B33:C33"/>
    <mergeCell ref="B50:C50"/>
    <mergeCell ref="B43:C43"/>
    <mergeCell ref="B5:C5"/>
    <mergeCell ref="B45:C45"/>
    <mergeCell ref="B46:C46"/>
    <mergeCell ref="B47:C47"/>
    <mergeCell ref="B49:C49"/>
    <mergeCell ref="B30:C30"/>
    <mergeCell ref="B32:C32"/>
    <mergeCell ref="B19:C19"/>
    <mergeCell ref="B26:C26"/>
    <mergeCell ref="B22:C22"/>
    <mergeCell ref="B29:C29"/>
    <mergeCell ref="B6:C6"/>
    <mergeCell ref="B7:C7"/>
    <mergeCell ref="B8:C8"/>
    <mergeCell ref="B10:C10"/>
    <mergeCell ref="B17:C17"/>
    <mergeCell ref="B44:C44"/>
    <mergeCell ref="B70:C70"/>
    <mergeCell ref="B74:C74"/>
    <mergeCell ref="B69:C69"/>
    <mergeCell ref="B68:C68"/>
    <mergeCell ref="B71:C71"/>
    <mergeCell ref="B73:C73"/>
    <mergeCell ref="B72:C72"/>
    <mergeCell ref="B65:C65"/>
    <mergeCell ref="B92:C92"/>
    <mergeCell ref="B91:C91"/>
    <mergeCell ref="B87:C87"/>
    <mergeCell ref="B86:C86"/>
    <mergeCell ref="B90:C90"/>
    <mergeCell ref="B67:C67"/>
    <mergeCell ref="B66:C66"/>
    <mergeCell ref="B42:C42"/>
    <mergeCell ref="B41:C41"/>
    <mergeCell ref="B39:C39"/>
    <mergeCell ref="B51:C51"/>
    <mergeCell ref="B48:C48"/>
    <mergeCell ref="B52:C52"/>
    <mergeCell ref="B53:C53"/>
    <mergeCell ref="B62:C62"/>
    <mergeCell ref="B54:C54"/>
    <mergeCell ref="B58:C58"/>
    <mergeCell ref="B60:C60"/>
    <mergeCell ref="B59:C59"/>
    <mergeCell ref="B61:C61"/>
    <mergeCell ref="B55:C55"/>
    <mergeCell ref="B56:C56"/>
    <mergeCell ref="B57:C57"/>
    <mergeCell ref="B95:C95"/>
    <mergeCell ref="B84:C84"/>
    <mergeCell ref="B88:C88"/>
    <mergeCell ref="B80:C80"/>
    <mergeCell ref="B75:C75"/>
    <mergeCell ref="B76:C76"/>
    <mergeCell ref="B77:C77"/>
    <mergeCell ref="B78:C78"/>
    <mergeCell ref="B79:C79"/>
    <mergeCell ref="B83:C83"/>
    <mergeCell ref="B89:C89"/>
    <mergeCell ref="B93:C93"/>
    <mergeCell ref="B85:C85"/>
    <mergeCell ref="B82:C82"/>
    <mergeCell ref="B81:C81"/>
    <mergeCell ref="B94:C94"/>
  </mergeCells>
  <phoneticPr fontId="9" type="noConversion"/>
  <pageMargins left="0.70866141732283472" right="0.15748031496062992" top="0.35433070866141736" bottom="0.15748031496062992" header="0.31496062992125984" footer="0.15748031496062992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Normal="100" workbookViewId="0">
      <selection sqref="A1:D49"/>
    </sheetView>
  </sheetViews>
  <sheetFormatPr defaultRowHeight="15"/>
  <cols>
    <col min="1" max="1" width="52.28515625" customWidth="1"/>
    <col min="4" max="4" width="10.28515625" customWidth="1"/>
  </cols>
  <sheetData>
    <row r="1" spans="1:4">
      <c r="D1" s="17" t="s">
        <v>615</v>
      </c>
    </row>
    <row r="2" spans="1:4">
      <c r="D2" s="17" t="s">
        <v>343</v>
      </c>
    </row>
    <row r="3" spans="1:4">
      <c r="D3" s="17" t="str">
        <f>'пр.1, доходы'!D3</f>
        <v>от 06.10.2023 № 3</v>
      </c>
    </row>
    <row r="4" spans="1:4" ht="25.5" customHeight="1">
      <c r="A4" s="505" t="s">
        <v>842</v>
      </c>
      <c r="B4" s="505"/>
      <c r="C4" s="505"/>
      <c r="D4" s="505"/>
    </row>
    <row r="5" spans="1:4" ht="15.75" thickBot="1">
      <c r="D5" s="2" t="s">
        <v>364</v>
      </c>
    </row>
    <row r="6" spans="1:4" ht="15.75" thickBot="1">
      <c r="A6" s="10" t="s">
        <v>365</v>
      </c>
      <c r="B6" s="11" t="s">
        <v>405</v>
      </c>
      <c r="C6" s="11" t="s">
        <v>366</v>
      </c>
      <c r="D6" s="368" t="s">
        <v>346</v>
      </c>
    </row>
    <row r="7" spans="1:4" ht="15.75" thickBot="1">
      <c r="A7" s="12" t="s">
        <v>367</v>
      </c>
      <c r="B7" s="9" t="s">
        <v>394</v>
      </c>
      <c r="C7" s="4"/>
      <c r="D7" s="180">
        <f>SUM(D8:D15)</f>
        <v>153542.40000000002</v>
      </c>
    </row>
    <row r="8" spans="1:4" ht="15.75" thickBot="1">
      <c r="A8" s="369" t="s">
        <v>368</v>
      </c>
      <c r="B8" s="8" t="s">
        <v>394</v>
      </c>
      <c r="C8" s="8" t="s">
        <v>401</v>
      </c>
      <c r="D8" s="16">
        <f>пр.4!G243</f>
        <v>3156.7</v>
      </c>
    </row>
    <row r="9" spans="1:4" ht="28.15" customHeight="1" thickBot="1">
      <c r="A9" s="369" t="s">
        <v>369</v>
      </c>
      <c r="B9" s="8" t="s">
        <v>394</v>
      </c>
      <c r="C9" s="8" t="s">
        <v>395</v>
      </c>
      <c r="D9" s="16">
        <f>пр.4!G247</f>
        <v>96.9</v>
      </c>
    </row>
    <row r="10" spans="1:4" ht="25.5" thickBot="1">
      <c r="A10" s="369" t="s">
        <v>370</v>
      </c>
      <c r="B10" s="8" t="s">
        <v>394</v>
      </c>
      <c r="C10" s="8" t="s">
        <v>396</v>
      </c>
      <c r="D10" s="16">
        <f>пр.4!G258</f>
        <v>35760.200000000004</v>
      </c>
    </row>
    <row r="11" spans="1:4" ht="25.5" thickBot="1">
      <c r="A11" s="369" t="s">
        <v>371</v>
      </c>
      <c r="B11" s="8" t="s">
        <v>394</v>
      </c>
      <c r="C11" s="8" t="s">
        <v>402</v>
      </c>
      <c r="D11" s="16">
        <f>пр.4!G530+пр.4!G778</f>
        <v>25620.800000000003</v>
      </c>
    </row>
    <row r="12" spans="1:4" ht="15.75" thickBot="1">
      <c r="A12" s="369" t="s">
        <v>269</v>
      </c>
      <c r="B12" s="8" t="s">
        <v>394</v>
      </c>
      <c r="C12" s="8" t="s">
        <v>397</v>
      </c>
      <c r="D12" s="16">
        <f>пр.4!G296</f>
        <v>5.8</v>
      </c>
    </row>
    <row r="13" spans="1:4" ht="15.75" thickBot="1">
      <c r="A13" s="265" t="s">
        <v>287</v>
      </c>
      <c r="B13" s="8" t="s">
        <v>394</v>
      </c>
      <c r="C13" s="8" t="s">
        <v>398</v>
      </c>
      <c r="D13" s="16">
        <f>пр.4!G301</f>
        <v>1389.3</v>
      </c>
    </row>
    <row r="14" spans="1:4" ht="15.75" thickBot="1">
      <c r="A14" s="369" t="s">
        <v>372</v>
      </c>
      <c r="B14" s="8" t="s">
        <v>394</v>
      </c>
      <c r="C14" s="8">
        <v>11</v>
      </c>
      <c r="D14" s="16">
        <f>пр.4!G305</f>
        <v>50</v>
      </c>
    </row>
    <row r="15" spans="1:4" ht="15.75" thickBot="1">
      <c r="A15" s="369" t="s">
        <v>373</v>
      </c>
      <c r="B15" s="8" t="s">
        <v>394</v>
      </c>
      <c r="C15" s="8">
        <v>13</v>
      </c>
      <c r="D15" s="16">
        <f>пр.4!G309+пр.4!G569+пр.4!G741</f>
        <v>87462.7</v>
      </c>
    </row>
    <row r="16" spans="1:4" ht="25.5" thickBot="1">
      <c r="A16" s="12" t="s">
        <v>374</v>
      </c>
      <c r="B16" s="9" t="s">
        <v>395</v>
      </c>
      <c r="C16" s="9"/>
      <c r="D16" s="15">
        <f>SUM(D17:D18)</f>
        <v>10809.4</v>
      </c>
    </row>
    <row r="17" spans="1:4" ht="25.5" thickBot="1">
      <c r="A17" s="369" t="s">
        <v>375</v>
      </c>
      <c r="B17" s="8" t="s">
        <v>395</v>
      </c>
      <c r="C17" s="8" t="s">
        <v>400</v>
      </c>
      <c r="D17" s="16">
        <f>пр.4!G800+пр.4!G331</f>
        <v>10634.4</v>
      </c>
    </row>
    <row r="18" spans="1:4" ht="25.5" thickBot="1">
      <c r="A18" s="369" t="s">
        <v>376</v>
      </c>
      <c r="B18" s="8" t="s">
        <v>395</v>
      </c>
      <c r="C18" s="8">
        <v>14</v>
      </c>
      <c r="D18" s="16">
        <f>пр.4!G339</f>
        <v>175</v>
      </c>
    </row>
    <row r="19" spans="1:4" ht="15.75" thickBot="1">
      <c r="A19" s="12" t="s">
        <v>377</v>
      </c>
      <c r="B19" s="9" t="s">
        <v>396</v>
      </c>
      <c r="C19" s="9"/>
      <c r="D19" s="15">
        <f>SUM(D20:D22)</f>
        <v>5330</v>
      </c>
    </row>
    <row r="20" spans="1:4" ht="15.75" thickBot="1">
      <c r="A20" s="369" t="s">
        <v>378</v>
      </c>
      <c r="B20" s="8" t="s">
        <v>396</v>
      </c>
      <c r="C20" s="8" t="s">
        <v>394</v>
      </c>
      <c r="D20" s="16">
        <v>0</v>
      </c>
    </row>
    <row r="21" spans="1:4" ht="15.75" thickBot="1">
      <c r="A21" s="369" t="s">
        <v>379</v>
      </c>
      <c r="B21" s="8" t="s">
        <v>396</v>
      </c>
      <c r="C21" s="8" t="s">
        <v>400</v>
      </c>
      <c r="D21" s="16">
        <f>пр.4!G365</f>
        <v>4978.3999999999996</v>
      </c>
    </row>
    <row r="22" spans="1:4" ht="15.75" thickBot="1">
      <c r="A22" s="369" t="s">
        <v>380</v>
      </c>
      <c r="B22" s="8" t="s">
        <v>396</v>
      </c>
      <c r="C22" s="8">
        <v>12</v>
      </c>
      <c r="D22" s="16">
        <f>пр.4!G370</f>
        <v>351.6</v>
      </c>
    </row>
    <row r="23" spans="1:4" ht="15.75" thickBot="1">
      <c r="A23" s="12" t="s">
        <v>381</v>
      </c>
      <c r="B23" s="9" t="s">
        <v>397</v>
      </c>
      <c r="C23" s="9"/>
      <c r="D23" s="15">
        <f>D24+D25</f>
        <v>489.79999999999995</v>
      </c>
    </row>
    <row r="24" spans="1:4" ht="15.75" thickBot="1">
      <c r="A24" s="369" t="s">
        <v>382</v>
      </c>
      <c r="B24" s="8" t="s">
        <v>397</v>
      </c>
      <c r="C24" s="8" t="s">
        <v>401</v>
      </c>
      <c r="D24" s="16">
        <v>0</v>
      </c>
    </row>
    <row r="25" spans="1:4" ht="15.75" thickBot="1">
      <c r="A25" s="369" t="s">
        <v>503</v>
      </c>
      <c r="B25" s="8" t="s">
        <v>397</v>
      </c>
      <c r="C25" s="8" t="s">
        <v>397</v>
      </c>
      <c r="D25" s="16">
        <f>пр.4!G758</f>
        <v>489.79999999999995</v>
      </c>
    </row>
    <row r="26" spans="1:4" ht="15.75" thickBot="1">
      <c r="A26" s="12" t="s">
        <v>788</v>
      </c>
      <c r="B26" s="9" t="s">
        <v>402</v>
      </c>
      <c r="C26" s="8"/>
      <c r="D26" s="15">
        <f>D27</f>
        <v>867.9</v>
      </c>
    </row>
    <row r="27" spans="1:4" ht="15.75" thickBot="1">
      <c r="A27" s="369" t="s">
        <v>782</v>
      </c>
      <c r="B27" s="8" t="s">
        <v>402</v>
      </c>
      <c r="C27" s="8" t="s">
        <v>397</v>
      </c>
      <c r="D27" s="16">
        <f>пр.4!G407</f>
        <v>867.9</v>
      </c>
    </row>
    <row r="28" spans="1:4" ht="15.75" thickBot="1">
      <c r="A28" s="12" t="s">
        <v>789</v>
      </c>
      <c r="B28" s="9" t="s">
        <v>398</v>
      </c>
      <c r="C28" s="9"/>
      <c r="D28" s="377">
        <f>SUM(D29:D33)</f>
        <v>383976</v>
      </c>
    </row>
    <row r="29" spans="1:4" ht="15.75" thickBot="1">
      <c r="A29" s="369" t="s">
        <v>383</v>
      </c>
      <c r="B29" s="8" t="s">
        <v>398</v>
      </c>
      <c r="C29" s="8" t="s">
        <v>394</v>
      </c>
      <c r="D29" s="376">
        <f>пр.4!G14+пр.4!G772</f>
        <v>111877.1</v>
      </c>
    </row>
    <row r="30" spans="1:4" ht="15.75" thickBot="1">
      <c r="A30" s="369" t="s">
        <v>384</v>
      </c>
      <c r="B30" s="8" t="s">
        <v>398</v>
      </c>
      <c r="C30" s="8" t="s">
        <v>401</v>
      </c>
      <c r="D30" s="376">
        <f>пр.4!G62</f>
        <v>188760.1</v>
      </c>
    </row>
    <row r="31" spans="1:4" ht="15.75" thickBot="1">
      <c r="A31" s="369" t="s">
        <v>165</v>
      </c>
      <c r="B31" s="8" t="s">
        <v>398</v>
      </c>
      <c r="C31" s="8" t="s">
        <v>395</v>
      </c>
      <c r="D31" s="376">
        <f>пр.4!G484+пр.4!G125</f>
        <v>53687.399999999994</v>
      </c>
    </row>
    <row r="32" spans="1:4" ht="15.75" thickBot="1">
      <c r="A32" s="369" t="s">
        <v>385</v>
      </c>
      <c r="B32" s="8" t="s">
        <v>398</v>
      </c>
      <c r="C32" s="8" t="s">
        <v>398</v>
      </c>
      <c r="D32" s="376">
        <f>пр.4!G165+пр.4!G422</f>
        <v>873.5</v>
      </c>
    </row>
    <row r="33" spans="1:5" ht="15.75" thickBot="1">
      <c r="A33" s="369" t="s">
        <v>386</v>
      </c>
      <c r="B33" s="8" t="s">
        <v>398</v>
      </c>
      <c r="C33" s="8" t="s">
        <v>400</v>
      </c>
      <c r="D33" s="376">
        <f>пр.4!G169</f>
        <v>28777.900000000005</v>
      </c>
    </row>
    <row r="34" spans="1:5" ht="15.75" thickBot="1">
      <c r="A34" s="12" t="s">
        <v>790</v>
      </c>
      <c r="B34" s="9" t="s">
        <v>399</v>
      </c>
      <c r="C34" s="9"/>
      <c r="D34" s="377">
        <f>SUM(D35:D36)</f>
        <v>53601.2</v>
      </c>
    </row>
    <row r="35" spans="1:5" ht="15.75" thickBot="1">
      <c r="A35" s="369" t="s">
        <v>387</v>
      </c>
      <c r="B35" s="8" t="s">
        <v>399</v>
      </c>
      <c r="C35" s="8" t="s">
        <v>394</v>
      </c>
      <c r="D35" s="376">
        <f>пр.4!G642</f>
        <v>48001</v>
      </c>
    </row>
    <row r="36" spans="1:5" ht="15.75" thickBot="1">
      <c r="A36" s="369" t="s">
        <v>388</v>
      </c>
      <c r="B36" s="8" t="s">
        <v>399</v>
      </c>
      <c r="C36" s="8" t="s">
        <v>396</v>
      </c>
      <c r="D36" s="376">
        <f>пр.4!G711</f>
        <v>5600.2</v>
      </c>
    </row>
    <row r="37" spans="1:5" ht="15.75" thickBot="1">
      <c r="A37" s="12" t="s">
        <v>791</v>
      </c>
      <c r="B37" s="9" t="s">
        <v>400</v>
      </c>
      <c r="C37" s="9"/>
      <c r="D37" s="377">
        <f>D38</f>
        <v>30</v>
      </c>
    </row>
    <row r="38" spans="1:5" ht="15.75" thickBot="1">
      <c r="A38" s="369" t="s">
        <v>389</v>
      </c>
      <c r="B38" s="8" t="s">
        <v>400</v>
      </c>
      <c r="C38" s="8" t="s">
        <v>400</v>
      </c>
      <c r="D38" s="376">
        <f>пр.4!G444</f>
        <v>30</v>
      </c>
    </row>
    <row r="39" spans="1:5" ht="15.75" thickBot="1">
      <c r="A39" s="12" t="s">
        <v>792</v>
      </c>
      <c r="B39" s="9">
        <v>10</v>
      </c>
      <c r="C39" s="9"/>
      <c r="D39" s="377">
        <f>SUM(D40:D42)</f>
        <v>7061.0999999999995</v>
      </c>
    </row>
    <row r="40" spans="1:5" ht="15.75" thickBot="1">
      <c r="A40" s="369" t="s">
        <v>390</v>
      </c>
      <c r="B40" s="8">
        <v>10</v>
      </c>
      <c r="C40" s="8" t="s">
        <v>394</v>
      </c>
      <c r="D40" s="376">
        <f>пр.4!G450</f>
        <v>4529.3999999999996</v>
      </c>
    </row>
    <row r="41" spans="1:5" ht="15.75" thickBot="1">
      <c r="A41" s="369" t="s">
        <v>594</v>
      </c>
      <c r="B41" s="8" t="s">
        <v>263</v>
      </c>
      <c r="C41" s="8" t="s">
        <v>396</v>
      </c>
      <c r="D41" s="376">
        <f>пр.4!G234</f>
        <v>984.9</v>
      </c>
    </row>
    <row r="42" spans="1:5" ht="17.25" customHeight="1" thickBot="1">
      <c r="A42" s="369" t="s">
        <v>391</v>
      </c>
      <c r="B42" s="8">
        <v>10</v>
      </c>
      <c r="C42" s="8" t="s">
        <v>402</v>
      </c>
      <c r="D42" s="376">
        <f>пр.4!G454</f>
        <v>1546.8</v>
      </c>
    </row>
    <row r="43" spans="1:5" ht="15.75" thickBot="1">
      <c r="A43" s="12" t="s">
        <v>793</v>
      </c>
      <c r="B43" s="9">
        <v>11</v>
      </c>
      <c r="C43" s="9"/>
      <c r="D43" s="377">
        <f>D44</f>
        <v>979.6</v>
      </c>
    </row>
    <row r="44" spans="1:5" ht="15.75" thickBot="1">
      <c r="A44" s="369" t="s">
        <v>392</v>
      </c>
      <c r="B44" s="8">
        <v>11</v>
      </c>
      <c r="C44" s="8" t="s">
        <v>394</v>
      </c>
      <c r="D44" s="376">
        <f>пр.4!G467</f>
        <v>979.6</v>
      </c>
    </row>
    <row r="45" spans="1:5" ht="17.45" customHeight="1" thickBot="1">
      <c r="A45" s="264" t="s">
        <v>794</v>
      </c>
      <c r="B45" s="34">
        <v>13</v>
      </c>
      <c r="C45" s="34"/>
      <c r="D45" s="377">
        <f>D46</f>
        <v>10</v>
      </c>
    </row>
    <row r="46" spans="1:5" ht="15" customHeight="1" thickBot="1">
      <c r="A46" s="265" t="s">
        <v>670</v>
      </c>
      <c r="B46" s="367">
        <v>13</v>
      </c>
      <c r="C46" s="367" t="s">
        <v>394</v>
      </c>
      <c r="D46" s="376">
        <f>пр.4!G556</f>
        <v>10</v>
      </c>
    </row>
    <row r="47" spans="1:5" ht="15.75" thickBot="1">
      <c r="A47" s="12" t="s">
        <v>795</v>
      </c>
      <c r="B47" s="9">
        <v>14</v>
      </c>
      <c r="C47" s="9"/>
      <c r="D47" s="377">
        <f>D48</f>
        <v>65049</v>
      </c>
    </row>
    <row r="48" spans="1:5" ht="15.75" thickBot="1">
      <c r="A48" s="369" t="s">
        <v>620</v>
      </c>
      <c r="B48" s="367">
        <v>14</v>
      </c>
      <c r="C48" s="367" t="s">
        <v>394</v>
      </c>
      <c r="D48" s="376">
        <f>пр.4!G561</f>
        <v>65049</v>
      </c>
      <c r="E48" s="219"/>
    </row>
    <row r="49" spans="1:5" ht="15.75" thickBot="1">
      <c r="A49" s="96" t="s">
        <v>393</v>
      </c>
      <c r="B49" s="90"/>
      <c r="C49" s="97"/>
      <c r="D49" s="179">
        <f>D7+D16+D19+D23+D28+D34+D37+D39+D43+D47+D45+D26</f>
        <v>681746.39999999991</v>
      </c>
      <c r="E49" s="219"/>
    </row>
    <row r="50" spans="1:5">
      <c r="A50" s="346"/>
      <c r="B50" s="248"/>
      <c r="C50" s="347"/>
      <c r="D50" s="348"/>
      <c r="E50" s="219"/>
    </row>
  </sheetData>
  <mergeCells count="1">
    <mergeCell ref="A4:D4"/>
  </mergeCells>
  <phoneticPr fontId="9" type="noConversion"/>
  <pageMargins left="0.70866141732283472" right="0.15748031496062992" top="0.19685039370078741" bottom="0.35433070866141736" header="0.19685039370078741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625"/>
  <sheetViews>
    <sheetView zoomScaleNormal="100" workbookViewId="0">
      <selection sqref="A1:D625"/>
    </sheetView>
  </sheetViews>
  <sheetFormatPr defaultRowHeight="15"/>
  <cols>
    <col min="1" max="1" width="79.7109375" customWidth="1"/>
    <col min="2" max="2" width="15.5703125" style="144" customWidth="1"/>
    <col min="4" max="4" width="13.140625" style="209" customWidth="1"/>
    <col min="5" max="5" width="0" hidden="1" customWidth="1"/>
  </cols>
  <sheetData>
    <row r="1" spans="1:7">
      <c r="D1" s="208" t="s">
        <v>552</v>
      </c>
    </row>
    <row r="2" spans="1:7">
      <c r="D2" s="208" t="s">
        <v>343</v>
      </c>
    </row>
    <row r="3" spans="1:7">
      <c r="D3" s="208" t="str">
        <f>'пр.1, доходы'!D3</f>
        <v>от 06.10.2023 № 3</v>
      </c>
    </row>
    <row r="4" spans="1:7">
      <c r="A4" s="1"/>
    </row>
    <row r="5" spans="1:7">
      <c r="A5" s="507" t="s">
        <v>546</v>
      </c>
      <c r="B5" s="507"/>
      <c r="C5" s="507"/>
      <c r="D5" s="507"/>
    </row>
    <row r="6" spans="1:7">
      <c r="A6" s="507" t="s">
        <v>545</v>
      </c>
      <c r="B6" s="507"/>
      <c r="C6" s="507"/>
      <c r="D6" s="507"/>
    </row>
    <row r="7" spans="1:7" ht="15.75" thickBot="1">
      <c r="A7" s="506" t="s">
        <v>841</v>
      </c>
      <c r="B7" s="506"/>
      <c r="C7" s="506"/>
      <c r="D7" s="2" t="s">
        <v>171</v>
      </c>
    </row>
    <row r="8" spans="1:7" ht="15.75" thickBot="1">
      <c r="A8" s="3" t="s">
        <v>404</v>
      </c>
      <c r="B8" s="249" t="s">
        <v>406</v>
      </c>
      <c r="C8" s="249" t="s">
        <v>407</v>
      </c>
      <c r="D8" s="210" t="s">
        <v>346</v>
      </c>
    </row>
    <row r="9" spans="1:7" ht="15.75" thickBot="1">
      <c r="A9" s="84"/>
      <c r="B9" s="145"/>
      <c r="C9" s="85"/>
      <c r="D9" s="211" t="s">
        <v>878</v>
      </c>
    </row>
    <row r="10" spans="1:7" ht="15.75" thickBot="1">
      <c r="A10" s="12" t="s">
        <v>408</v>
      </c>
      <c r="B10" s="35"/>
      <c r="C10" s="4"/>
      <c r="D10" s="221">
        <f>D11+D167+D269+D418+D447+D475+D545+D560</f>
        <v>681746.4</v>
      </c>
      <c r="F10" s="388"/>
      <c r="G10" s="388"/>
    </row>
    <row r="11" spans="1:7" s="282" customFormat="1" ht="26.25" thickBot="1">
      <c r="A11" s="303" t="s">
        <v>870</v>
      </c>
      <c r="B11" s="291" t="s">
        <v>5</v>
      </c>
      <c r="C11" s="292"/>
      <c r="D11" s="293">
        <f>D12+D39+D65+D87+D91+D134+D142+D149+D153</f>
        <v>366836.8</v>
      </c>
      <c r="E11" s="294"/>
      <c r="F11" s="387"/>
      <c r="G11" s="389"/>
    </row>
    <row r="12" spans="1:7" ht="26.25" thickBot="1">
      <c r="A12" s="47" t="s">
        <v>867</v>
      </c>
      <c r="B12" s="57" t="s">
        <v>6</v>
      </c>
      <c r="C12" s="48"/>
      <c r="D12" s="212">
        <f>D13</f>
        <v>110543.30000000002</v>
      </c>
      <c r="F12" s="388"/>
      <c r="G12" s="388"/>
    </row>
    <row r="13" spans="1:7" ht="39" thickBot="1">
      <c r="A13" s="50" t="s">
        <v>671</v>
      </c>
      <c r="B13" s="29" t="s">
        <v>7</v>
      </c>
      <c r="C13" s="9"/>
      <c r="D13" s="120">
        <f>D14+D17+D21+D24+D26+D32+D35+D28+D37+D30</f>
        <v>110543.30000000002</v>
      </c>
      <c r="F13" s="388"/>
      <c r="G13" s="388"/>
    </row>
    <row r="14" spans="1:7" ht="15.75" thickBot="1">
      <c r="A14" s="51" t="s">
        <v>422</v>
      </c>
      <c r="B14" s="30" t="s">
        <v>8</v>
      </c>
      <c r="C14" s="9"/>
      <c r="D14" s="44">
        <f>D15+D16</f>
        <v>4255.1000000000004</v>
      </c>
      <c r="F14" s="390"/>
      <c r="G14" s="388"/>
    </row>
    <row r="15" spans="1:7" ht="25.5" thickBot="1">
      <c r="A15" s="5" t="s">
        <v>409</v>
      </c>
      <c r="B15" s="30" t="s">
        <v>8</v>
      </c>
      <c r="C15" s="8">
        <v>100</v>
      </c>
      <c r="D15" s="44">
        <f>пр.4!G19</f>
        <v>3905.1</v>
      </c>
      <c r="F15" s="388"/>
      <c r="G15" s="388"/>
    </row>
    <row r="16" spans="1:7" ht="15.75" thickBot="1">
      <c r="A16" s="5" t="s">
        <v>418</v>
      </c>
      <c r="B16" s="30" t="s">
        <v>8</v>
      </c>
      <c r="C16" s="8" t="s">
        <v>248</v>
      </c>
      <c r="D16" s="44">
        <f>пр.4!G20</f>
        <v>350</v>
      </c>
      <c r="F16" s="388"/>
      <c r="G16" s="388"/>
    </row>
    <row r="17" spans="1:4" ht="15.75" thickBot="1">
      <c r="A17" s="222" t="s">
        <v>423</v>
      </c>
      <c r="B17" s="30" t="s">
        <v>9</v>
      </c>
      <c r="C17" s="8"/>
      <c r="D17" s="44">
        <f>D19+D20+D18</f>
        <v>11217.8</v>
      </c>
    </row>
    <row r="18" spans="1:4" ht="25.5" thickBot="1">
      <c r="A18" s="5" t="s">
        <v>409</v>
      </c>
      <c r="B18" s="30" t="s">
        <v>9</v>
      </c>
      <c r="C18" s="8">
        <v>100</v>
      </c>
      <c r="D18" s="44">
        <v>0</v>
      </c>
    </row>
    <row r="19" spans="1:4" ht="15.75" thickBot="1">
      <c r="A19" s="27" t="s">
        <v>410</v>
      </c>
      <c r="B19" s="30" t="s">
        <v>10</v>
      </c>
      <c r="C19" s="8" t="s">
        <v>424</v>
      </c>
      <c r="D19" s="44">
        <f>пр.4!G22</f>
        <v>11112.4</v>
      </c>
    </row>
    <row r="20" spans="1:4" ht="15.75" thickBot="1">
      <c r="A20" s="239" t="s">
        <v>411</v>
      </c>
      <c r="B20" s="30" t="s">
        <v>10</v>
      </c>
      <c r="C20" s="8" t="s">
        <v>320</v>
      </c>
      <c r="D20" s="44">
        <f>пр.4!G23</f>
        <v>105.4</v>
      </c>
    </row>
    <row r="21" spans="1:4" ht="26.25" thickBot="1">
      <c r="A21" s="222" t="s">
        <v>0</v>
      </c>
      <c r="B21" s="30" t="s">
        <v>11</v>
      </c>
      <c r="C21" s="8"/>
      <c r="D21" s="44">
        <f>D23+D22</f>
        <v>0</v>
      </c>
    </row>
    <row r="22" spans="1:4" ht="24.75" thickBot="1">
      <c r="A22" s="158" t="s">
        <v>409</v>
      </c>
      <c r="B22" s="30" t="s">
        <v>11</v>
      </c>
      <c r="C22" s="8" t="s">
        <v>321</v>
      </c>
      <c r="D22" s="44">
        <f>пр.4!G25</f>
        <v>0</v>
      </c>
    </row>
    <row r="23" spans="1:4" ht="15.75" thickBot="1">
      <c r="A23" s="27" t="s">
        <v>410</v>
      </c>
      <c r="B23" s="30" t="s">
        <v>11</v>
      </c>
      <c r="C23" s="8" t="s">
        <v>424</v>
      </c>
      <c r="D23" s="44">
        <f>пр.4!G26</f>
        <v>0</v>
      </c>
    </row>
    <row r="24" spans="1:4" ht="26.25" thickBot="1">
      <c r="A24" s="222" t="s">
        <v>1</v>
      </c>
      <c r="B24" s="30" t="s">
        <v>12</v>
      </c>
      <c r="C24" s="8"/>
      <c r="D24" s="44">
        <f>D25</f>
        <v>0</v>
      </c>
    </row>
    <row r="25" spans="1:4" ht="15.75" thickBot="1">
      <c r="A25" s="27" t="s">
        <v>410</v>
      </c>
      <c r="B25" s="30" t="s">
        <v>12</v>
      </c>
      <c r="C25" s="8" t="s">
        <v>424</v>
      </c>
      <c r="D25" s="44">
        <f>пр.4!G28</f>
        <v>0</v>
      </c>
    </row>
    <row r="26" spans="1:4" ht="15.75" thickBot="1">
      <c r="A26" s="52" t="s">
        <v>2</v>
      </c>
      <c r="B26" s="30" t="s">
        <v>13</v>
      </c>
      <c r="C26" s="9"/>
      <c r="D26" s="44">
        <f>D27</f>
        <v>4975.5</v>
      </c>
    </row>
    <row r="27" spans="1:4" ht="15.75" thickBot="1">
      <c r="A27" s="27" t="s">
        <v>410</v>
      </c>
      <c r="B27" s="30" t="s">
        <v>13</v>
      </c>
      <c r="C27" s="8" t="s">
        <v>424</v>
      </c>
      <c r="D27" s="44">
        <f>пр.4!G30</f>
        <v>4975.5</v>
      </c>
    </row>
    <row r="28" spans="1:4" ht="26.25" thickBot="1">
      <c r="A28" s="52" t="s">
        <v>672</v>
      </c>
      <c r="B28" s="30" t="s">
        <v>623</v>
      </c>
      <c r="C28" s="29"/>
      <c r="D28" s="44">
        <f>D29</f>
        <v>0.1</v>
      </c>
    </row>
    <row r="29" spans="1:4" ht="15.75" thickBot="1">
      <c r="A29" s="27" t="s">
        <v>410</v>
      </c>
      <c r="B29" s="30" t="s">
        <v>623</v>
      </c>
      <c r="C29" s="30" t="s">
        <v>424</v>
      </c>
      <c r="D29" s="44">
        <f>пр.4!G32</f>
        <v>0.1</v>
      </c>
    </row>
    <row r="30" spans="1:4" ht="26.25" thickBot="1">
      <c r="A30" s="402" t="s">
        <v>899</v>
      </c>
      <c r="B30" s="30" t="s">
        <v>900</v>
      </c>
      <c r="C30" s="30"/>
      <c r="D30" s="44">
        <f>D31</f>
        <v>592.1</v>
      </c>
    </row>
    <row r="31" spans="1:4" ht="15.75" thickBot="1">
      <c r="A31" s="27" t="s">
        <v>410</v>
      </c>
      <c r="B31" s="30" t="s">
        <v>900</v>
      </c>
      <c r="C31" s="30" t="s">
        <v>424</v>
      </c>
      <c r="D31" s="44">
        <f>пр.4!G34</f>
        <v>592.1</v>
      </c>
    </row>
    <row r="32" spans="1:4" ht="49.15" customHeight="1" thickBot="1">
      <c r="A32" s="222" t="s">
        <v>4</v>
      </c>
      <c r="B32" s="30" t="s">
        <v>14</v>
      </c>
      <c r="C32" s="9"/>
      <c r="D32" s="44">
        <f>D33+D34</f>
        <v>64807.6</v>
      </c>
    </row>
    <row r="33" spans="1:4" ht="24.75" thickBot="1">
      <c r="A33" s="27" t="s">
        <v>409</v>
      </c>
      <c r="B33" s="30" t="s">
        <v>14</v>
      </c>
      <c r="C33" s="8">
        <v>100</v>
      </c>
      <c r="D33" s="44">
        <f>пр.4!G36</f>
        <v>64650.6</v>
      </c>
    </row>
    <row r="34" spans="1:4" ht="15.75" thickBot="1">
      <c r="A34" s="27" t="s">
        <v>410</v>
      </c>
      <c r="B34" s="30" t="s">
        <v>14</v>
      </c>
      <c r="C34" s="8" t="s">
        <v>424</v>
      </c>
      <c r="D34" s="44">
        <f>пр.4!G37</f>
        <v>157</v>
      </c>
    </row>
    <row r="35" spans="1:4" ht="15.75" thickBot="1">
      <c r="A35" s="43" t="s">
        <v>748</v>
      </c>
      <c r="B35" s="117" t="s">
        <v>745</v>
      </c>
      <c r="C35" s="8"/>
      <c r="D35" s="117">
        <f>D36</f>
        <v>400</v>
      </c>
    </row>
    <row r="36" spans="1:4" ht="15.75" thickBot="1">
      <c r="A36" s="43" t="s">
        <v>410</v>
      </c>
      <c r="B36" s="117" t="s">
        <v>745</v>
      </c>
      <c r="C36" s="8" t="s">
        <v>424</v>
      </c>
      <c r="D36" s="117">
        <f>пр.4!G44+пр.4!G42</f>
        <v>400</v>
      </c>
    </row>
    <row r="37" spans="1:4" ht="15.75" thickBot="1">
      <c r="A37" s="178" t="s">
        <v>901</v>
      </c>
      <c r="B37" s="8" t="s">
        <v>832</v>
      </c>
      <c r="C37" s="8"/>
      <c r="D37" s="44">
        <f>D38</f>
        <v>24295.100000000002</v>
      </c>
    </row>
    <row r="38" spans="1:4" ht="15.75" thickBot="1">
      <c r="A38" s="43" t="s">
        <v>410</v>
      </c>
      <c r="B38" s="8" t="s">
        <v>832</v>
      </c>
      <c r="C38" s="8" t="s">
        <v>424</v>
      </c>
      <c r="D38" s="44">
        <f>пр.4!G41+пр.4!G39</f>
        <v>24295.100000000002</v>
      </c>
    </row>
    <row r="39" spans="1:4" ht="26.25" thickBot="1">
      <c r="A39" s="47" t="s">
        <v>846</v>
      </c>
      <c r="B39" s="57" t="s">
        <v>17</v>
      </c>
      <c r="C39" s="53"/>
      <c r="D39" s="212">
        <f>D40</f>
        <v>183100.7</v>
      </c>
    </row>
    <row r="40" spans="1:4" ht="26.25" thickBot="1">
      <c r="A40" s="54" t="s">
        <v>15</v>
      </c>
      <c r="B40" s="29" t="s">
        <v>19</v>
      </c>
      <c r="C40" s="9"/>
      <c r="D40" s="120">
        <f>D41+D44+D47+D50+D52+D56+D54+D59+D61+D63</f>
        <v>183100.7</v>
      </c>
    </row>
    <row r="41" spans="1:4" ht="15.75" thickBot="1">
      <c r="A41" s="51" t="s">
        <v>422</v>
      </c>
      <c r="B41" s="30" t="s">
        <v>18</v>
      </c>
      <c r="C41" s="9"/>
      <c r="D41" s="44">
        <f>D42+D43</f>
        <v>2373.6</v>
      </c>
    </row>
    <row r="42" spans="1:4" ht="25.5" thickBot="1">
      <c r="A42" s="5" t="s">
        <v>409</v>
      </c>
      <c r="B42" s="30" t="s">
        <v>18</v>
      </c>
      <c r="C42" s="8" t="s">
        <v>321</v>
      </c>
      <c r="D42" s="44">
        <f>пр.4!G66</f>
        <v>2003.2</v>
      </c>
    </row>
    <row r="43" spans="1:4" ht="15.75" thickBot="1">
      <c r="A43" s="5" t="s">
        <v>418</v>
      </c>
      <c r="B43" s="30" t="s">
        <v>18</v>
      </c>
      <c r="C43" s="8" t="s">
        <v>248</v>
      </c>
      <c r="D43" s="44">
        <f>пр.4!G67</f>
        <v>370.4</v>
      </c>
    </row>
    <row r="44" spans="1:4" ht="15.75" thickBot="1">
      <c r="A44" s="222" t="s">
        <v>423</v>
      </c>
      <c r="B44" s="30" t="s">
        <v>20</v>
      </c>
      <c r="C44" s="8"/>
      <c r="D44" s="44">
        <f>D45+D46</f>
        <v>34438.300000000003</v>
      </c>
    </row>
    <row r="45" spans="1:4" ht="15.75" thickBot="1">
      <c r="A45" s="27" t="s">
        <v>410</v>
      </c>
      <c r="B45" s="30" t="s">
        <v>20</v>
      </c>
      <c r="C45" s="8" t="s">
        <v>424</v>
      </c>
      <c r="D45" s="44">
        <f>пр.4!G69</f>
        <v>34117.800000000003</v>
      </c>
    </row>
    <row r="46" spans="1:4" ht="15.75" thickBot="1">
      <c r="A46" s="239" t="s">
        <v>411</v>
      </c>
      <c r="B46" s="30" t="s">
        <v>20</v>
      </c>
      <c r="C46" s="8" t="s">
        <v>320</v>
      </c>
      <c r="D46" s="44">
        <f>пр.4!G70</f>
        <v>320.5</v>
      </c>
    </row>
    <row r="47" spans="1:4" ht="26.25" thickBot="1">
      <c r="A47" s="222" t="s">
        <v>0</v>
      </c>
      <c r="B47" s="30" t="s">
        <v>21</v>
      </c>
      <c r="C47" s="9"/>
      <c r="D47" s="44">
        <f>D49+D48</f>
        <v>0</v>
      </c>
    </row>
    <row r="48" spans="1:4" ht="25.5" thickBot="1">
      <c r="A48" s="5" t="s">
        <v>409</v>
      </c>
      <c r="B48" s="30" t="s">
        <v>21</v>
      </c>
      <c r="C48" s="30" t="s">
        <v>321</v>
      </c>
      <c r="D48" s="44">
        <f>пр.4!G72</f>
        <v>0</v>
      </c>
    </row>
    <row r="49" spans="1:4" ht="15.75" thickBot="1">
      <c r="A49" s="27" t="s">
        <v>410</v>
      </c>
      <c r="B49" s="30" t="s">
        <v>21</v>
      </c>
      <c r="C49" s="8" t="s">
        <v>424</v>
      </c>
      <c r="D49" s="44">
        <f>пр.4!G73</f>
        <v>0</v>
      </c>
    </row>
    <row r="50" spans="1:4" ht="26.25" thickBot="1">
      <c r="A50" s="222" t="s">
        <v>1</v>
      </c>
      <c r="B50" s="30" t="s">
        <v>22</v>
      </c>
      <c r="C50" s="9"/>
      <c r="D50" s="44">
        <f>D51</f>
        <v>0</v>
      </c>
    </row>
    <row r="51" spans="1:4" ht="15.75" thickBot="1">
      <c r="A51" s="27" t="s">
        <v>410</v>
      </c>
      <c r="B51" s="30" t="s">
        <v>22</v>
      </c>
      <c r="C51" s="8" t="s">
        <v>424</v>
      </c>
      <c r="D51" s="44">
        <f>пр.4!G75</f>
        <v>0</v>
      </c>
    </row>
    <row r="52" spans="1:4" ht="15.75" thickBot="1">
      <c r="A52" s="52" t="s">
        <v>2</v>
      </c>
      <c r="B52" s="30" t="s">
        <v>23</v>
      </c>
      <c r="C52" s="8"/>
      <c r="D52" s="44">
        <f>D53</f>
        <v>1196.7</v>
      </c>
    </row>
    <row r="53" spans="1:4" ht="15.75" thickBot="1">
      <c r="A53" s="27" t="s">
        <v>410</v>
      </c>
      <c r="B53" s="30" t="s">
        <v>23</v>
      </c>
      <c r="C53" s="8" t="s">
        <v>424</v>
      </c>
      <c r="D53" s="44">
        <f>пр.4!G77</f>
        <v>1196.7</v>
      </c>
    </row>
    <row r="54" spans="1:4" ht="26.25" thickBot="1">
      <c r="A54" s="52" t="s">
        <v>672</v>
      </c>
      <c r="B54" s="30" t="s">
        <v>624</v>
      </c>
      <c r="C54" s="29"/>
      <c r="D54" s="44">
        <f>D55</f>
        <v>0</v>
      </c>
    </row>
    <row r="55" spans="1:4" ht="15.75" thickBot="1">
      <c r="A55" s="27" t="s">
        <v>410</v>
      </c>
      <c r="B55" s="30" t="s">
        <v>624</v>
      </c>
      <c r="C55" s="30" t="s">
        <v>424</v>
      </c>
      <c r="D55" s="44">
        <f>пр.4!G79</f>
        <v>0</v>
      </c>
    </row>
    <row r="56" spans="1:4" ht="64.5" thickBot="1">
      <c r="A56" s="222" t="s">
        <v>16</v>
      </c>
      <c r="B56" s="30" t="s">
        <v>24</v>
      </c>
      <c r="C56" s="8"/>
      <c r="D56" s="44">
        <f>D57+D58</f>
        <v>137907.20000000001</v>
      </c>
    </row>
    <row r="57" spans="1:4" ht="24.75" thickBot="1">
      <c r="A57" s="27" t="s">
        <v>409</v>
      </c>
      <c r="B57" s="30" t="s">
        <v>24</v>
      </c>
      <c r="C57" s="8" t="s">
        <v>321</v>
      </c>
      <c r="D57" s="44">
        <f>пр.4!G81</f>
        <v>136199.20000000001</v>
      </c>
    </row>
    <row r="58" spans="1:4" ht="15.75" thickBot="1">
      <c r="A58" s="27" t="s">
        <v>410</v>
      </c>
      <c r="B58" s="30" t="s">
        <v>24</v>
      </c>
      <c r="C58" s="8" t="s">
        <v>424</v>
      </c>
      <c r="D58" s="44">
        <f>пр.4!G82</f>
        <v>1708</v>
      </c>
    </row>
    <row r="59" spans="1:4" ht="26.25" thickBot="1">
      <c r="A59" s="86" t="s">
        <v>673</v>
      </c>
      <c r="B59" s="45" t="s">
        <v>833</v>
      </c>
      <c r="C59" s="45"/>
      <c r="D59" s="44">
        <f>D60</f>
        <v>6468.3</v>
      </c>
    </row>
    <row r="60" spans="1:4" ht="24.75" thickBot="1">
      <c r="A60" s="43" t="s">
        <v>413</v>
      </c>
      <c r="B60" s="45" t="s">
        <v>833</v>
      </c>
      <c r="C60" s="45" t="s">
        <v>321</v>
      </c>
      <c r="D60" s="44">
        <f>пр.4!G84</f>
        <v>6468.3</v>
      </c>
    </row>
    <row r="61" spans="1:4" ht="15.75" thickBot="1">
      <c r="A61" s="43" t="s">
        <v>748</v>
      </c>
      <c r="B61" s="117" t="s">
        <v>919</v>
      </c>
      <c r="C61" s="8"/>
      <c r="D61" s="44">
        <f>D62</f>
        <v>385</v>
      </c>
    </row>
    <row r="62" spans="1:4" ht="15.75" thickBot="1">
      <c r="A62" s="43" t="s">
        <v>410</v>
      </c>
      <c r="B62" s="117" t="s">
        <v>919</v>
      </c>
      <c r="C62" s="8" t="s">
        <v>424</v>
      </c>
      <c r="D62" s="44">
        <f>пр.4!G87+пр.4!G85</f>
        <v>385</v>
      </c>
    </row>
    <row r="63" spans="1:4" ht="48.75" thickBot="1">
      <c r="A63" s="43" t="s">
        <v>959</v>
      </c>
      <c r="B63" s="45" t="s">
        <v>957</v>
      </c>
      <c r="C63" s="45"/>
      <c r="D63" s="44">
        <f>D64</f>
        <v>331.6</v>
      </c>
    </row>
    <row r="64" spans="1:4" ht="15.75" thickBot="1">
      <c r="A64" s="43" t="s">
        <v>410</v>
      </c>
      <c r="B64" s="45" t="s">
        <v>957</v>
      </c>
      <c r="C64" s="45" t="s">
        <v>424</v>
      </c>
      <c r="D64" s="44">
        <f>пр.4!G90+пр.4!G92</f>
        <v>331.6</v>
      </c>
    </row>
    <row r="65" spans="1:4" ht="26.25" thickBot="1">
      <c r="A65" s="47" t="s">
        <v>847</v>
      </c>
      <c r="B65" s="57" t="s">
        <v>25</v>
      </c>
      <c r="C65" s="48"/>
      <c r="D65" s="212">
        <f>D66</f>
        <v>36443.800000000003</v>
      </c>
    </row>
    <row r="66" spans="1:4" ht="27" thickBot="1">
      <c r="A66" s="56" t="s">
        <v>674</v>
      </c>
      <c r="B66" s="29" t="s">
        <v>26</v>
      </c>
      <c r="C66" s="9"/>
      <c r="D66" s="120">
        <f>D67+D70+D74+D77+D83+D81+D79+D85</f>
        <v>36443.800000000003</v>
      </c>
    </row>
    <row r="67" spans="1:4" ht="15.75" thickBot="1">
      <c r="A67" s="51" t="s">
        <v>422</v>
      </c>
      <c r="B67" s="30" t="s">
        <v>27</v>
      </c>
      <c r="C67" s="9"/>
      <c r="D67" s="44">
        <f>D68+D69</f>
        <v>29157.8</v>
      </c>
    </row>
    <row r="68" spans="1:4" ht="25.5" thickBot="1">
      <c r="A68" s="5" t="s">
        <v>409</v>
      </c>
      <c r="B68" s="30" t="s">
        <v>27</v>
      </c>
      <c r="C68" s="8" t="s">
        <v>321</v>
      </c>
      <c r="D68" s="44">
        <f>пр.4!G129</f>
        <v>29157.8</v>
      </c>
    </row>
    <row r="69" spans="1:4" ht="15.75" thickBot="1">
      <c r="A69" s="5" t="s">
        <v>418</v>
      </c>
      <c r="B69" s="30" t="s">
        <v>27</v>
      </c>
      <c r="C69" s="8" t="s">
        <v>248</v>
      </c>
      <c r="D69" s="44">
        <f>пр.4!G130</f>
        <v>0</v>
      </c>
    </row>
    <row r="70" spans="1:4" ht="15.75" thickBot="1">
      <c r="A70" s="222" t="s">
        <v>423</v>
      </c>
      <c r="B70" s="30" t="s">
        <v>28</v>
      </c>
      <c r="C70" s="8"/>
      <c r="D70" s="44">
        <f>D72+D73+D71</f>
        <v>3915.1</v>
      </c>
    </row>
    <row r="71" spans="1:4" ht="25.5" thickBot="1">
      <c r="A71" s="5" t="s">
        <v>409</v>
      </c>
      <c r="B71" s="30" t="s">
        <v>28</v>
      </c>
      <c r="C71" s="8" t="s">
        <v>321</v>
      </c>
      <c r="D71" s="44"/>
    </row>
    <row r="72" spans="1:4" ht="15.75" thickBot="1">
      <c r="A72" s="27" t="s">
        <v>410</v>
      </c>
      <c r="B72" s="30" t="s">
        <v>28</v>
      </c>
      <c r="C72" s="8" t="s">
        <v>424</v>
      </c>
      <c r="D72" s="44">
        <f>пр.4!G132</f>
        <v>3899.1</v>
      </c>
    </row>
    <row r="73" spans="1:4" ht="15.75" thickBot="1">
      <c r="A73" s="239" t="s">
        <v>411</v>
      </c>
      <c r="B73" s="30" t="s">
        <v>28</v>
      </c>
      <c r="C73" s="8" t="s">
        <v>320</v>
      </c>
      <c r="D73" s="44">
        <f>пр.4!G133</f>
        <v>16</v>
      </c>
    </row>
    <row r="74" spans="1:4" ht="26.25" thickBot="1">
      <c r="A74" s="222" t="s">
        <v>0</v>
      </c>
      <c r="B74" s="30" t="s">
        <v>29</v>
      </c>
      <c r="C74" s="8"/>
      <c r="D74" s="44">
        <f>D76+D75</f>
        <v>0</v>
      </c>
    </row>
    <row r="75" spans="1:4" ht="25.5" thickBot="1">
      <c r="A75" s="5" t="s">
        <v>409</v>
      </c>
      <c r="B75" s="30" t="s">
        <v>29</v>
      </c>
      <c r="C75" s="8" t="s">
        <v>321</v>
      </c>
      <c r="D75" s="44">
        <f>пр.4!G135</f>
        <v>0</v>
      </c>
    </row>
    <row r="76" spans="1:4" ht="15.75" thickBot="1">
      <c r="A76" s="27" t="s">
        <v>410</v>
      </c>
      <c r="B76" s="30" t="s">
        <v>29</v>
      </c>
      <c r="C76" s="8" t="s">
        <v>424</v>
      </c>
      <c r="D76" s="44">
        <f>пр.4!G136</f>
        <v>0</v>
      </c>
    </row>
    <row r="77" spans="1:4" ht="15.75" thickBot="1">
      <c r="A77" s="52" t="s">
        <v>2</v>
      </c>
      <c r="B77" s="30" t="s">
        <v>30</v>
      </c>
      <c r="C77" s="8"/>
      <c r="D77" s="44">
        <f>D78</f>
        <v>229.1</v>
      </c>
    </row>
    <row r="78" spans="1:4" ht="15.75" thickBot="1">
      <c r="A78" s="27" t="s">
        <v>410</v>
      </c>
      <c r="B78" s="30" t="s">
        <v>30</v>
      </c>
      <c r="C78" s="8" t="s">
        <v>424</v>
      </c>
      <c r="D78" s="44">
        <f>пр.4!G138</f>
        <v>229.1</v>
      </c>
    </row>
    <row r="79" spans="1:4" ht="26.25" thickBot="1">
      <c r="A79" s="52" t="s">
        <v>622</v>
      </c>
      <c r="B79" s="30" t="s">
        <v>625</v>
      </c>
      <c r="C79" s="30"/>
      <c r="D79" s="44">
        <f>D80</f>
        <v>0</v>
      </c>
    </row>
    <row r="80" spans="1:4" ht="15.75" thickBot="1">
      <c r="A80" s="27" t="s">
        <v>410</v>
      </c>
      <c r="B80" s="30" t="s">
        <v>625</v>
      </c>
      <c r="C80" s="30" t="s">
        <v>424</v>
      </c>
      <c r="D80" s="44">
        <f>пр.4!G140</f>
        <v>0</v>
      </c>
    </row>
    <row r="81" spans="1:4" ht="24.75" thickBot="1">
      <c r="A81" s="27" t="s">
        <v>613</v>
      </c>
      <c r="B81" s="30" t="s">
        <v>612</v>
      </c>
      <c r="C81" s="30"/>
      <c r="D81" s="44">
        <f>D82</f>
        <v>0</v>
      </c>
    </row>
    <row r="82" spans="1:4" ht="15.75" thickBot="1">
      <c r="A82" s="27" t="s">
        <v>410</v>
      </c>
      <c r="B82" s="30" t="s">
        <v>612</v>
      </c>
      <c r="C82" s="30" t="s">
        <v>424</v>
      </c>
      <c r="D82" s="44">
        <f>пр.4!G142</f>
        <v>0</v>
      </c>
    </row>
    <row r="83" spans="1:4" ht="60.75" thickBot="1">
      <c r="A83" s="27" t="s">
        <v>770</v>
      </c>
      <c r="B83" s="8" t="s">
        <v>586</v>
      </c>
      <c r="C83" s="8"/>
      <c r="D83" s="44">
        <f>D84</f>
        <v>3000</v>
      </c>
    </row>
    <row r="84" spans="1:4" ht="24.75" thickBot="1">
      <c r="A84" s="27" t="s">
        <v>409</v>
      </c>
      <c r="B84" s="8" t="s">
        <v>586</v>
      </c>
      <c r="C84" s="8" t="s">
        <v>321</v>
      </c>
      <c r="D84" s="44">
        <f>пр.4!G146</f>
        <v>3000</v>
      </c>
    </row>
    <row r="85" spans="1:4" ht="15.75" thickBot="1">
      <c r="A85" s="43" t="s">
        <v>748</v>
      </c>
      <c r="B85" s="117" t="s">
        <v>921</v>
      </c>
      <c r="C85" s="8"/>
      <c r="D85" s="44">
        <f>D86</f>
        <v>141.79999999999998</v>
      </c>
    </row>
    <row r="86" spans="1:4" ht="15.75" thickBot="1">
      <c r="A86" s="43" t="s">
        <v>410</v>
      </c>
      <c r="B86" s="117" t="s">
        <v>921</v>
      </c>
      <c r="C86" s="8" t="s">
        <v>424</v>
      </c>
      <c r="D86" s="44">
        <f>пр.4!G149+пр.4!G147</f>
        <v>141.79999999999998</v>
      </c>
    </row>
    <row r="87" spans="1:4" ht="26.25" thickBot="1">
      <c r="A87" s="47" t="s">
        <v>848</v>
      </c>
      <c r="B87" s="57" t="s">
        <v>32</v>
      </c>
      <c r="C87" s="57"/>
      <c r="D87" s="212">
        <f>D88</f>
        <v>1476.2</v>
      </c>
    </row>
    <row r="88" spans="1:4" ht="39" thickBot="1">
      <c r="A88" s="54" t="s">
        <v>675</v>
      </c>
      <c r="B88" s="29" t="s">
        <v>33</v>
      </c>
      <c r="C88" s="29"/>
      <c r="D88" s="120">
        <f>D90</f>
        <v>1476.2</v>
      </c>
    </row>
    <row r="89" spans="1:4" ht="26.25" thickBot="1">
      <c r="A89" s="222" t="s">
        <v>31</v>
      </c>
      <c r="B89" s="30" t="s">
        <v>34</v>
      </c>
      <c r="C89" s="30"/>
      <c r="D89" s="44">
        <f>D90</f>
        <v>1476.2</v>
      </c>
    </row>
    <row r="90" spans="1:4" ht="15.75" thickBot="1">
      <c r="A90" s="27" t="s">
        <v>410</v>
      </c>
      <c r="B90" s="30" t="s">
        <v>34</v>
      </c>
      <c r="C90" s="8" t="s">
        <v>424</v>
      </c>
      <c r="D90" s="44">
        <f>пр.4!G49+пр.4!G96+пр.4!G154+пр.4!G208</f>
        <v>1476.2</v>
      </c>
    </row>
    <row r="91" spans="1:4" ht="39" thickBot="1">
      <c r="A91" s="47" t="s">
        <v>849</v>
      </c>
      <c r="B91" s="57" t="s">
        <v>35</v>
      </c>
      <c r="C91" s="48"/>
      <c r="D91" s="212">
        <f>D92+D110+D126</f>
        <v>27952.100000000006</v>
      </c>
    </row>
    <row r="92" spans="1:4" ht="26.25" thickBot="1">
      <c r="A92" s="54" t="s">
        <v>676</v>
      </c>
      <c r="B92" s="29" t="s">
        <v>36</v>
      </c>
      <c r="C92" s="8"/>
      <c r="D92" s="120">
        <f>D93+D96+D99+D102+D106+D108+D104</f>
        <v>14359.600000000002</v>
      </c>
    </row>
    <row r="93" spans="1:4" ht="15.75" thickBot="1">
      <c r="A93" s="51" t="s">
        <v>422</v>
      </c>
      <c r="B93" s="30" t="s">
        <v>37</v>
      </c>
      <c r="C93" s="8"/>
      <c r="D93" s="44">
        <f>D94+D95</f>
        <v>10564.2</v>
      </c>
    </row>
    <row r="94" spans="1:4" ht="25.5" thickBot="1">
      <c r="A94" s="5" t="s">
        <v>409</v>
      </c>
      <c r="B94" s="30" t="s">
        <v>37</v>
      </c>
      <c r="C94" s="8" t="s">
        <v>321</v>
      </c>
      <c r="D94" s="44">
        <f>пр.4!G173</f>
        <v>10564.2</v>
      </c>
    </row>
    <row r="95" spans="1:4" ht="15.75" thickBot="1">
      <c r="A95" s="5" t="s">
        <v>418</v>
      </c>
      <c r="B95" s="30" t="s">
        <v>37</v>
      </c>
      <c r="C95" s="30" t="s">
        <v>248</v>
      </c>
      <c r="D95" s="44">
        <f>пр.4!G174</f>
        <v>0</v>
      </c>
    </row>
    <row r="96" spans="1:4" ht="15.75" thickBot="1">
      <c r="A96" s="222" t="s">
        <v>423</v>
      </c>
      <c r="B96" s="30" t="s">
        <v>38</v>
      </c>
      <c r="C96" s="8"/>
      <c r="D96" s="44">
        <f>D97+D98</f>
        <v>1551.6999999999998</v>
      </c>
    </row>
    <row r="97" spans="1:4" ht="15.75" thickBot="1">
      <c r="A97" s="27" t="s">
        <v>410</v>
      </c>
      <c r="B97" s="30" t="s">
        <v>38</v>
      </c>
      <c r="C97" s="8" t="s">
        <v>424</v>
      </c>
      <c r="D97" s="44">
        <f>пр.4!G176</f>
        <v>1540.1</v>
      </c>
    </row>
    <row r="98" spans="1:4" ht="15.75" thickBot="1">
      <c r="A98" s="239" t="s">
        <v>411</v>
      </c>
      <c r="B98" s="30" t="s">
        <v>38</v>
      </c>
      <c r="C98" s="8" t="s">
        <v>320</v>
      </c>
      <c r="D98" s="44">
        <f>пр.4!G177</f>
        <v>11.6</v>
      </c>
    </row>
    <row r="99" spans="1:4" ht="26.25" thickBot="1">
      <c r="A99" s="222" t="s">
        <v>0</v>
      </c>
      <c r="B99" s="30" t="s">
        <v>39</v>
      </c>
      <c r="C99" s="8"/>
      <c r="D99" s="44">
        <f>D101+D100</f>
        <v>0</v>
      </c>
    </row>
    <row r="100" spans="1:4" ht="24.75" thickBot="1">
      <c r="A100" s="158" t="s">
        <v>409</v>
      </c>
      <c r="B100" s="30" t="s">
        <v>39</v>
      </c>
      <c r="C100" s="8" t="s">
        <v>321</v>
      </c>
      <c r="D100" s="44">
        <f>пр.4!G178</f>
        <v>0</v>
      </c>
    </row>
    <row r="101" spans="1:4" ht="15.75" thickBot="1">
      <c r="A101" s="27" t="s">
        <v>410</v>
      </c>
      <c r="B101" s="30" t="s">
        <v>39</v>
      </c>
      <c r="C101" s="8" t="s">
        <v>424</v>
      </c>
      <c r="D101" s="44">
        <f>пр.4!G179</f>
        <v>0</v>
      </c>
    </row>
    <row r="102" spans="1:4" ht="15.75" thickBot="1">
      <c r="A102" s="52" t="s">
        <v>2</v>
      </c>
      <c r="B102" s="30" t="s">
        <v>40</v>
      </c>
      <c r="C102" s="8"/>
      <c r="D102" s="44">
        <f>D103</f>
        <v>243.7</v>
      </c>
    </row>
    <row r="103" spans="1:4" ht="15.75" thickBot="1">
      <c r="A103" s="27" t="s">
        <v>410</v>
      </c>
      <c r="B103" s="30" t="s">
        <v>40</v>
      </c>
      <c r="C103" s="8" t="s">
        <v>424</v>
      </c>
      <c r="D103" s="44">
        <f>пр.4!G181</f>
        <v>243.7</v>
      </c>
    </row>
    <row r="104" spans="1:4" ht="26.25" thickBot="1">
      <c r="A104" s="52" t="s">
        <v>672</v>
      </c>
      <c r="B104" s="30" t="s">
        <v>626</v>
      </c>
      <c r="C104" s="30"/>
      <c r="D104" s="44">
        <f>D105</f>
        <v>0</v>
      </c>
    </row>
    <row r="105" spans="1:4" ht="15.75" thickBot="1">
      <c r="A105" s="27" t="s">
        <v>410</v>
      </c>
      <c r="B105" s="30" t="s">
        <v>626</v>
      </c>
      <c r="C105" s="30" t="s">
        <v>424</v>
      </c>
      <c r="D105" s="44">
        <f>пр.4!G183</f>
        <v>0</v>
      </c>
    </row>
    <row r="106" spans="1:4" ht="25.5" thickBot="1">
      <c r="A106" s="46" t="s">
        <v>769</v>
      </c>
      <c r="B106" s="8" t="s">
        <v>565</v>
      </c>
      <c r="C106" s="8"/>
      <c r="D106" s="117">
        <f>D107</f>
        <v>0</v>
      </c>
    </row>
    <row r="107" spans="1:4" ht="15.75" thickBot="1">
      <c r="A107" s="27" t="s">
        <v>410</v>
      </c>
      <c r="B107" s="8" t="s">
        <v>565</v>
      </c>
      <c r="C107" s="8" t="s">
        <v>424</v>
      </c>
      <c r="D107" s="117">
        <v>0</v>
      </c>
    </row>
    <row r="108" spans="1:4" ht="60.75" thickBot="1">
      <c r="A108" s="27" t="s">
        <v>770</v>
      </c>
      <c r="B108" s="8" t="s">
        <v>587</v>
      </c>
      <c r="C108" s="8"/>
      <c r="D108" s="44">
        <f>D109</f>
        <v>2000</v>
      </c>
    </row>
    <row r="109" spans="1:4" ht="24.75" thickBot="1">
      <c r="A109" s="27" t="s">
        <v>409</v>
      </c>
      <c r="B109" s="8" t="s">
        <v>587</v>
      </c>
      <c r="C109" s="8" t="s">
        <v>321</v>
      </c>
      <c r="D109" s="44">
        <f>пр.4!G185</f>
        <v>2000</v>
      </c>
    </row>
    <row r="110" spans="1:4" ht="64.5" thickBot="1">
      <c r="A110" s="54" t="s">
        <v>733</v>
      </c>
      <c r="B110" s="29" t="s">
        <v>734</v>
      </c>
      <c r="C110" s="9"/>
      <c r="D110" s="120">
        <f>D111+D113+D117+D120+D122+D124</f>
        <v>13097.1</v>
      </c>
    </row>
    <row r="111" spans="1:4" ht="15.75" thickBot="1">
      <c r="A111" s="51" t="s">
        <v>422</v>
      </c>
      <c r="B111" s="30" t="s">
        <v>735</v>
      </c>
      <c r="C111" s="8"/>
      <c r="D111" s="44">
        <f>D112</f>
        <v>10003</v>
      </c>
    </row>
    <row r="112" spans="1:4" ht="25.5" thickBot="1">
      <c r="A112" s="5" t="s">
        <v>413</v>
      </c>
      <c r="B112" s="30" t="s">
        <v>735</v>
      </c>
      <c r="C112" s="30" t="s">
        <v>321</v>
      </c>
      <c r="D112" s="44">
        <f>пр.4!G188</f>
        <v>10003</v>
      </c>
    </row>
    <row r="113" spans="1:4" ht="15.75" thickBot="1">
      <c r="A113" s="266" t="s">
        <v>423</v>
      </c>
      <c r="B113" s="30" t="s">
        <v>736</v>
      </c>
      <c r="C113" s="30"/>
      <c r="D113" s="44">
        <f>D114+D115+D116</f>
        <v>1094.0999999999999</v>
      </c>
    </row>
    <row r="114" spans="1:4" ht="25.5" thickBot="1">
      <c r="A114" s="5" t="s">
        <v>413</v>
      </c>
      <c r="B114" s="45" t="s">
        <v>736</v>
      </c>
      <c r="C114" s="30" t="s">
        <v>321</v>
      </c>
      <c r="D114" s="44">
        <f>пр.4!G191</f>
        <v>0</v>
      </c>
    </row>
    <row r="115" spans="1:4" ht="15.75" thickBot="1">
      <c r="A115" s="43" t="s">
        <v>410</v>
      </c>
      <c r="B115" s="45" t="s">
        <v>736</v>
      </c>
      <c r="C115" s="45" t="s">
        <v>424</v>
      </c>
      <c r="D115" s="44">
        <f>пр.4!G192</f>
        <v>1094.0999999999999</v>
      </c>
    </row>
    <row r="116" spans="1:4" ht="15.75" thickBot="1">
      <c r="A116" s="43" t="s">
        <v>411</v>
      </c>
      <c r="B116" s="30" t="s">
        <v>736</v>
      </c>
      <c r="C116" s="30" t="s">
        <v>320</v>
      </c>
      <c r="D116" s="44">
        <f>пр.4!G193</f>
        <v>0</v>
      </c>
    </row>
    <row r="117" spans="1:4" ht="26.25" thickBot="1">
      <c r="A117" s="266" t="s">
        <v>0</v>
      </c>
      <c r="B117" s="30" t="s">
        <v>737</v>
      </c>
      <c r="C117" s="30"/>
      <c r="D117" s="44">
        <f>D118+D119</f>
        <v>0</v>
      </c>
    </row>
    <row r="118" spans="1:4" ht="25.5" thickBot="1">
      <c r="A118" s="5" t="s">
        <v>413</v>
      </c>
      <c r="B118" s="30" t="s">
        <v>737</v>
      </c>
      <c r="C118" s="30" t="s">
        <v>321</v>
      </c>
      <c r="D118" s="44">
        <f>пр.4!G195</f>
        <v>0</v>
      </c>
    </row>
    <row r="119" spans="1:4" ht="15.75" thickBot="1">
      <c r="A119" s="27" t="s">
        <v>410</v>
      </c>
      <c r="B119" s="30" t="s">
        <v>737</v>
      </c>
      <c r="C119" s="30" t="s">
        <v>424</v>
      </c>
      <c r="D119" s="44">
        <f>пр.4!G196</f>
        <v>0</v>
      </c>
    </row>
    <row r="120" spans="1:4" ht="15.75" thickBot="1">
      <c r="A120" s="52" t="s">
        <v>2</v>
      </c>
      <c r="B120" s="30" t="s">
        <v>738</v>
      </c>
      <c r="C120" s="30"/>
      <c r="D120" s="44">
        <f>D121</f>
        <v>0</v>
      </c>
    </row>
    <row r="121" spans="1:4" ht="15.75" thickBot="1">
      <c r="A121" s="27" t="s">
        <v>410</v>
      </c>
      <c r="B121" s="30" t="s">
        <v>738</v>
      </c>
      <c r="C121" s="30" t="s">
        <v>424</v>
      </c>
      <c r="D121" s="44">
        <f>пр.4!G198</f>
        <v>0</v>
      </c>
    </row>
    <row r="122" spans="1:4" ht="27" thickBot="1">
      <c r="A122" s="269" t="s">
        <v>672</v>
      </c>
      <c r="B122" s="30" t="s">
        <v>739</v>
      </c>
      <c r="C122" s="30"/>
      <c r="D122" s="44">
        <f>D123</f>
        <v>0</v>
      </c>
    </row>
    <row r="123" spans="1:4" ht="15.75" thickBot="1">
      <c r="A123" s="27" t="s">
        <v>410</v>
      </c>
      <c r="B123" s="30" t="s">
        <v>739</v>
      </c>
      <c r="C123" s="30" t="s">
        <v>424</v>
      </c>
      <c r="D123" s="44">
        <f>пр.4!G199</f>
        <v>0</v>
      </c>
    </row>
    <row r="124" spans="1:4" ht="60.75" thickBot="1">
      <c r="A124" s="27" t="s">
        <v>770</v>
      </c>
      <c r="B124" s="8" t="s">
        <v>740</v>
      </c>
      <c r="C124" s="8"/>
      <c r="D124" s="44">
        <f>D125</f>
        <v>2000</v>
      </c>
    </row>
    <row r="125" spans="1:4" ht="24.75" thickBot="1">
      <c r="A125" s="27" t="s">
        <v>413</v>
      </c>
      <c r="B125" s="8" t="s">
        <v>740</v>
      </c>
      <c r="C125" s="8" t="s">
        <v>321</v>
      </c>
      <c r="D125" s="44">
        <f>пр.4!G201</f>
        <v>2000</v>
      </c>
    </row>
    <row r="126" spans="1:4" ht="39" thickBot="1">
      <c r="A126" s="78" t="s">
        <v>909</v>
      </c>
      <c r="B126" s="406" t="s">
        <v>910</v>
      </c>
      <c r="C126" s="406"/>
      <c r="D126" s="120">
        <f>D127</f>
        <v>495.4</v>
      </c>
    </row>
    <row r="127" spans="1:4" ht="24.75" thickBot="1">
      <c r="A127" s="27" t="s">
        <v>413</v>
      </c>
      <c r="B127" s="8" t="s">
        <v>910</v>
      </c>
      <c r="C127" s="405" t="s">
        <v>321</v>
      </c>
      <c r="D127" s="44">
        <f>пр.4!G204</f>
        <v>495.4</v>
      </c>
    </row>
    <row r="128" spans="1:4" ht="39" thickBot="1">
      <c r="A128" s="47" t="s">
        <v>850</v>
      </c>
      <c r="B128" s="57" t="s">
        <v>43</v>
      </c>
      <c r="C128" s="57"/>
      <c r="D128" s="121">
        <f>D129</f>
        <v>0</v>
      </c>
    </row>
    <row r="129" spans="1:4" ht="15.75" thickBot="1">
      <c r="A129" s="54" t="s">
        <v>288</v>
      </c>
      <c r="B129" s="29" t="s">
        <v>44</v>
      </c>
      <c r="C129" s="29"/>
      <c r="D129" s="116">
        <f>D130+D132</f>
        <v>0</v>
      </c>
    </row>
    <row r="130" spans="1:4" ht="15.75" thickBot="1">
      <c r="A130" s="381" t="s">
        <v>41</v>
      </c>
      <c r="B130" s="30" t="s">
        <v>45</v>
      </c>
      <c r="C130" s="30"/>
      <c r="D130" s="117">
        <v>0</v>
      </c>
    </row>
    <row r="131" spans="1:4" ht="15.75" thickBot="1">
      <c r="A131" s="27" t="s">
        <v>410</v>
      </c>
      <c r="B131" s="30" t="s">
        <v>45</v>
      </c>
      <c r="C131" s="30" t="s">
        <v>424</v>
      </c>
      <c r="D131" s="117"/>
    </row>
    <row r="132" spans="1:4" ht="15.75" thickBot="1">
      <c r="A132" s="381" t="s">
        <v>42</v>
      </c>
      <c r="B132" s="30" t="s">
        <v>46</v>
      </c>
      <c r="C132" s="29"/>
      <c r="D132" s="117">
        <v>0</v>
      </c>
    </row>
    <row r="133" spans="1:4" ht="15.75" thickBot="1">
      <c r="A133" s="27" t="s">
        <v>410</v>
      </c>
      <c r="B133" s="30" t="s">
        <v>46</v>
      </c>
      <c r="C133" s="30" t="s">
        <v>424</v>
      </c>
      <c r="D133" s="117"/>
    </row>
    <row r="134" spans="1:4" ht="15.75" thickBot="1">
      <c r="A134" s="47" t="s">
        <v>868</v>
      </c>
      <c r="B134" s="57" t="s">
        <v>49</v>
      </c>
      <c r="C134" s="48"/>
      <c r="D134" s="212">
        <f>D135</f>
        <v>1463.8000000000002</v>
      </c>
    </row>
    <row r="135" spans="1:4" ht="39" thickBot="1">
      <c r="A135" s="58" t="s">
        <v>677</v>
      </c>
      <c r="B135" s="29" t="s">
        <v>50</v>
      </c>
      <c r="C135" s="9"/>
      <c r="D135" s="120">
        <f>D136+D141+D139</f>
        <v>1463.8000000000002</v>
      </c>
    </row>
    <row r="136" spans="1:4" ht="15.75" thickBot="1">
      <c r="A136" s="222" t="s">
        <v>47</v>
      </c>
      <c r="B136" s="30" t="s">
        <v>51</v>
      </c>
      <c r="C136" s="8"/>
      <c r="D136" s="44">
        <f>D138+D137</f>
        <v>515.4</v>
      </c>
    </row>
    <row r="137" spans="1:4" ht="25.5" thickBot="1">
      <c r="A137" s="5" t="s">
        <v>409</v>
      </c>
      <c r="B137" s="30" t="s">
        <v>51</v>
      </c>
      <c r="C137" s="8" t="s">
        <v>321</v>
      </c>
      <c r="D137" s="44">
        <f>пр.4!G219</f>
        <v>399.7</v>
      </c>
    </row>
    <row r="138" spans="1:4" ht="15.75" thickBot="1">
      <c r="A138" s="27" t="s">
        <v>410</v>
      </c>
      <c r="B138" s="30" t="s">
        <v>51</v>
      </c>
      <c r="C138" s="8" t="s">
        <v>424</v>
      </c>
      <c r="D138" s="44">
        <f>пр.4!G220</f>
        <v>115.7</v>
      </c>
    </row>
    <row r="139" spans="1:4" ht="39" thickBot="1">
      <c r="A139" s="266" t="s">
        <v>706</v>
      </c>
      <c r="B139" s="30" t="s">
        <v>157</v>
      </c>
      <c r="C139" s="8" t="s">
        <v>424</v>
      </c>
      <c r="D139" s="117">
        <f>пр.4!G221+пр.4!G222</f>
        <v>298.39999999999998</v>
      </c>
    </row>
    <row r="140" spans="1:4" ht="15.75" thickBot="1">
      <c r="A140" s="222" t="s">
        <v>48</v>
      </c>
      <c r="B140" s="30" t="s">
        <v>52</v>
      </c>
      <c r="C140" s="8"/>
      <c r="D140" s="44">
        <f>D141</f>
        <v>650</v>
      </c>
    </row>
    <row r="141" spans="1:4" ht="25.5" thickBot="1">
      <c r="A141" s="5" t="s">
        <v>409</v>
      </c>
      <c r="B141" s="30" t="s">
        <v>52</v>
      </c>
      <c r="C141" s="8" t="s">
        <v>321</v>
      </c>
      <c r="D141" s="44">
        <f>пр.4!G168</f>
        <v>650</v>
      </c>
    </row>
    <row r="142" spans="1:4" ht="26.25" thickBot="1">
      <c r="A142" s="47" t="s">
        <v>869</v>
      </c>
      <c r="B142" s="57" t="s">
        <v>57</v>
      </c>
      <c r="C142" s="48"/>
      <c r="D142" s="212">
        <f>D143</f>
        <v>451.49999999999994</v>
      </c>
    </row>
    <row r="143" spans="1:4" ht="15.75" thickBot="1">
      <c r="A143" s="54" t="s">
        <v>53</v>
      </c>
      <c r="B143" s="29" t="s">
        <v>58</v>
      </c>
      <c r="C143" s="8"/>
      <c r="D143" s="120">
        <f>D144+D147</f>
        <v>451.49999999999994</v>
      </c>
    </row>
    <row r="144" spans="1:4" ht="15.75" thickBot="1">
      <c r="A144" s="222" t="s">
        <v>423</v>
      </c>
      <c r="B144" s="30" t="s">
        <v>59</v>
      </c>
      <c r="C144" s="9"/>
      <c r="D144" s="44">
        <f>D146+D145</f>
        <v>449.49999999999994</v>
      </c>
    </row>
    <row r="145" spans="1:4" ht="24.75" thickBot="1">
      <c r="A145" s="27" t="s">
        <v>409</v>
      </c>
      <c r="B145" s="30" t="s">
        <v>59</v>
      </c>
      <c r="C145" s="8" t="s">
        <v>321</v>
      </c>
      <c r="D145" s="44">
        <f>пр.4!G53+пр.4!G99</f>
        <v>28.2</v>
      </c>
    </row>
    <row r="146" spans="1:4" ht="15.75" thickBot="1">
      <c r="A146" s="27" t="s">
        <v>410</v>
      </c>
      <c r="B146" s="30" t="s">
        <v>59</v>
      </c>
      <c r="C146" s="8" t="s">
        <v>424</v>
      </c>
      <c r="D146" s="44">
        <f>пр.4!G55+пр.4!G101+пр.4!G158+пр.4!G225</f>
        <v>421.29999999999995</v>
      </c>
    </row>
    <row r="147" spans="1:4" ht="15.75" thickBot="1">
      <c r="A147" s="222" t="s">
        <v>2</v>
      </c>
      <c r="B147" s="30" t="s">
        <v>60</v>
      </c>
      <c r="C147" s="8"/>
      <c r="D147" s="44">
        <f>D148</f>
        <v>2</v>
      </c>
    </row>
    <row r="148" spans="1:4" ht="15.75" thickBot="1">
      <c r="A148" s="27" t="s">
        <v>410</v>
      </c>
      <c r="B148" s="30" t="s">
        <v>60</v>
      </c>
      <c r="C148" s="8" t="s">
        <v>424</v>
      </c>
      <c r="D148" s="44">
        <f>пр.4!G57+пр.4!G103+пр.4!G160+пр.4!G227</f>
        <v>2</v>
      </c>
    </row>
    <row r="149" spans="1:4" ht="26.25" thickBot="1">
      <c r="A149" s="47" t="s">
        <v>855</v>
      </c>
      <c r="B149" s="57" t="s">
        <v>61</v>
      </c>
      <c r="C149" s="48"/>
      <c r="D149" s="212">
        <f>D150</f>
        <v>0</v>
      </c>
    </row>
    <row r="150" spans="1:4" ht="26.25" thickBot="1">
      <c r="A150" s="54" t="s">
        <v>54</v>
      </c>
      <c r="B150" s="29" t="s">
        <v>62</v>
      </c>
      <c r="C150" s="9"/>
      <c r="D150" s="120">
        <f>D152</f>
        <v>0</v>
      </c>
    </row>
    <row r="151" spans="1:4" ht="26.25" thickBot="1">
      <c r="A151" s="222" t="s">
        <v>55</v>
      </c>
      <c r="B151" s="30" t="s">
        <v>63</v>
      </c>
      <c r="C151" s="8"/>
      <c r="D151" s="44">
        <f>D152</f>
        <v>0</v>
      </c>
    </row>
    <row r="152" spans="1:4" ht="15.75" thickBot="1">
      <c r="A152" s="27" t="s">
        <v>410</v>
      </c>
      <c r="B152" s="30" t="s">
        <v>63</v>
      </c>
      <c r="C152" s="8" t="s">
        <v>424</v>
      </c>
      <c r="D152" s="44">
        <f>пр.4!G231+пр.4!G164+пр.4!G107+пр.4!G61</f>
        <v>0</v>
      </c>
    </row>
    <row r="153" spans="1:4" ht="27" thickBot="1">
      <c r="A153" s="59" t="s">
        <v>866</v>
      </c>
      <c r="B153" s="57" t="s">
        <v>64</v>
      </c>
      <c r="C153" s="53"/>
      <c r="D153" s="212">
        <f>D154</f>
        <v>5405.4</v>
      </c>
    </row>
    <row r="154" spans="1:4" ht="26.25" thickBot="1">
      <c r="A154" s="54" t="s">
        <v>56</v>
      </c>
      <c r="B154" s="29" t="s">
        <v>65</v>
      </c>
      <c r="C154" s="9"/>
      <c r="D154" s="120">
        <f>D160+D161+D157+D155+D163+D165</f>
        <v>5405.4</v>
      </c>
    </row>
    <row r="155" spans="1:4" ht="26.25" thickBot="1">
      <c r="A155" s="222" t="s">
        <v>56</v>
      </c>
      <c r="B155" s="30" t="s">
        <v>66</v>
      </c>
      <c r="C155" s="9"/>
      <c r="D155" s="44">
        <f>D156</f>
        <v>725</v>
      </c>
    </row>
    <row r="156" spans="1:4" ht="15.75" thickBot="1">
      <c r="A156" s="27" t="s">
        <v>410</v>
      </c>
      <c r="B156" s="30" t="s">
        <v>66</v>
      </c>
      <c r="C156" s="30" t="s">
        <v>424</v>
      </c>
      <c r="D156" s="44">
        <f>пр.4!G110</f>
        <v>725</v>
      </c>
    </row>
    <row r="157" spans="1:4" ht="15.75" thickBot="1">
      <c r="A157" s="158" t="s">
        <v>711</v>
      </c>
      <c r="B157" s="30" t="s">
        <v>614</v>
      </c>
      <c r="C157" s="30"/>
      <c r="D157" s="44">
        <f>D158</f>
        <v>38.6</v>
      </c>
    </row>
    <row r="158" spans="1:4" ht="15.75" thickBot="1">
      <c r="A158" s="27" t="s">
        <v>410</v>
      </c>
      <c r="B158" s="30" t="s">
        <v>614</v>
      </c>
      <c r="C158" s="30" t="s">
        <v>424</v>
      </c>
      <c r="D158" s="44">
        <f>пр.4!G115</f>
        <v>38.6</v>
      </c>
    </row>
    <row r="159" spans="1:4" ht="24.75" thickBot="1">
      <c r="A159" s="158" t="s">
        <v>709</v>
      </c>
      <c r="B159" s="30" t="s">
        <v>611</v>
      </c>
      <c r="C159" s="29"/>
      <c r="D159" s="44">
        <f>D160</f>
        <v>219.2</v>
      </c>
    </row>
    <row r="160" spans="1:4" ht="15.75" thickBot="1">
      <c r="A160" s="27" t="s">
        <v>410</v>
      </c>
      <c r="B160" s="30" t="s">
        <v>611</v>
      </c>
      <c r="C160" s="30" t="s">
        <v>424</v>
      </c>
      <c r="D160" s="44">
        <f>пр.4!G120+пр.4!G118</f>
        <v>219.2</v>
      </c>
    </row>
    <row r="161" spans="1:5" ht="24.75" thickBot="1">
      <c r="A161" s="185" t="s">
        <v>707</v>
      </c>
      <c r="B161" s="30" t="s">
        <v>610</v>
      </c>
      <c r="C161" s="8"/>
      <c r="D161" s="44">
        <f>D162</f>
        <v>996.99999999999989</v>
      </c>
    </row>
    <row r="162" spans="1:5" ht="15.75" thickBot="1">
      <c r="A162" s="27" t="s">
        <v>410</v>
      </c>
      <c r="B162" s="30" t="s">
        <v>610</v>
      </c>
      <c r="C162" s="8" t="s">
        <v>424</v>
      </c>
      <c r="D162" s="44">
        <f>пр.4!G114+пр.4!G112</f>
        <v>996.99999999999989</v>
      </c>
    </row>
    <row r="163" spans="1:5" ht="24.75" thickBot="1">
      <c r="A163" s="247" t="s">
        <v>712</v>
      </c>
      <c r="B163" s="30" t="s">
        <v>639</v>
      </c>
      <c r="C163" s="29"/>
      <c r="D163" s="44">
        <f>D164</f>
        <v>2440.7000000000003</v>
      </c>
    </row>
    <row r="164" spans="1:5" ht="15.75" thickBot="1">
      <c r="A164" s="27" t="s">
        <v>410</v>
      </c>
      <c r="B164" s="30" t="s">
        <v>639</v>
      </c>
      <c r="C164" s="30" t="s">
        <v>424</v>
      </c>
      <c r="D164" s="44">
        <f>пр.4!G124+пр.4!G122</f>
        <v>2440.7000000000003</v>
      </c>
    </row>
    <row r="165" spans="1:5" ht="27" thickBot="1">
      <c r="A165" s="55" t="s">
        <v>243</v>
      </c>
      <c r="B165" s="45" t="s">
        <v>744</v>
      </c>
      <c r="C165" s="30"/>
      <c r="D165" s="44">
        <f>D166</f>
        <v>984.9</v>
      </c>
    </row>
    <row r="166" spans="1:5" ht="15.75" thickBot="1">
      <c r="A166" s="236" t="s">
        <v>418</v>
      </c>
      <c r="B166" s="45" t="s">
        <v>744</v>
      </c>
      <c r="C166" s="227" t="s">
        <v>248</v>
      </c>
      <c r="D166" s="44">
        <f>пр.4!G237</f>
        <v>984.9</v>
      </c>
    </row>
    <row r="167" spans="1:5" s="282" customFormat="1" ht="26.25" thickBot="1">
      <c r="A167" s="295" t="s">
        <v>884</v>
      </c>
      <c r="B167" s="291" t="s">
        <v>68</v>
      </c>
      <c r="C167" s="292"/>
      <c r="D167" s="293">
        <f>D168+D190+D214+D231+D256+D262</f>
        <v>70625.799999999988</v>
      </c>
      <c r="E167" s="294"/>
    </row>
    <row r="168" spans="1:5" ht="26.25" thickBot="1">
      <c r="A168" s="60" t="s">
        <v>885</v>
      </c>
      <c r="B168" s="57" t="s">
        <v>69</v>
      </c>
      <c r="C168" s="48"/>
      <c r="D168" s="212">
        <f>D169</f>
        <v>26367.4</v>
      </c>
    </row>
    <row r="169" spans="1:5" ht="26.25" thickBot="1">
      <c r="A169" s="54" t="s">
        <v>680</v>
      </c>
      <c r="B169" s="29" t="s">
        <v>70</v>
      </c>
      <c r="C169" s="8"/>
      <c r="D169" s="120">
        <f>D170+D173+D176+D179+D183+D186+D181+D188</f>
        <v>26367.4</v>
      </c>
    </row>
    <row r="170" spans="1:5" ht="15.75" thickBot="1">
      <c r="A170" s="51" t="s">
        <v>422</v>
      </c>
      <c r="B170" s="30" t="s">
        <v>71</v>
      </c>
      <c r="C170" s="8"/>
      <c r="D170" s="44">
        <f>D171+D172</f>
        <v>16818.5</v>
      </c>
    </row>
    <row r="171" spans="1:5" ht="25.5" thickBot="1">
      <c r="A171" s="5" t="s">
        <v>409</v>
      </c>
      <c r="B171" s="30" t="s">
        <v>71</v>
      </c>
      <c r="C171" s="8" t="s">
        <v>321</v>
      </c>
      <c r="D171" s="44">
        <f>пр.4!G647</f>
        <v>16758.5</v>
      </c>
    </row>
    <row r="172" spans="1:5" ht="15.75" thickBot="1">
      <c r="A172" s="166" t="s">
        <v>418</v>
      </c>
      <c r="B172" s="30" t="s">
        <v>71</v>
      </c>
      <c r="C172" s="8" t="s">
        <v>248</v>
      </c>
      <c r="D172" s="44">
        <f>пр.4!G648</f>
        <v>60</v>
      </c>
    </row>
    <row r="173" spans="1:5" ht="15.75" thickBot="1">
      <c r="A173" s="222" t="s">
        <v>423</v>
      </c>
      <c r="B173" s="30" t="s">
        <v>72</v>
      </c>
      <c r="C173" s="9"/>
      <c r="D173" s="44">
        <f>D174+D175</f>
        <v>6700</v>
      </c>
    </row>
    <row r="174" spans="1:5" ht="15.75" thickBot="1">
      <c r="A174" s="27" t="s">
        <v>410</v>
      </c>
      <c r="B174" s="30" t="s">
        <v>72</v>
      </c>
      <c r="C174" s="8" t="s">
        <v>424</v>
      </c>
      <c r="D174" s="44">
        <f>пр.4!G650</f>
        <v>6700</v>
      </c>
    </row>
    <row r="175" spans="1:5" ht="15.75" thickBot="1">
      <c r="A175" s="239" t="s">
        <v>411</v>
      </c>
      <c r="B175" s="30" t="s">
        <v>72</v>
      </c>
      <c r="C175" s="8" t="s">
        <v>320</v>
      </c>
      <c r="D175" s="44">
        <f>пр.4!G651</f>
        <v>0</v>
      </c>
    </row>
    <row r="176" spans="1:5" ht="26.25" thickBot="1">
      <c r="A176" s="222" t="s">
        <v>0</v>
      </c>
      <c r="B176" s="30" t="s">
        <v>73</v>
      </c>
      <c r="C176" s="8"/>
      <c r="D176" s="44">
        <f>D178+D177</f>
        <v>0</v>
      </c>
    </row>
    <row r="177" spans="1:4" ht="26.25" thickBot="1">
      <c r="A177" s="222" t="s">
        <v>409</v>
      </c>
      <c r="B177" s="30" t="s">
        <v>73</v>
      </c>
      <c r="C177" s="8" t="s">
        <v>321</v>
      </c>
      <c r="D177" s="44">
        <f>пр.4!G653</f>
        <v>0</v>
      </c>
    </row>
    <row r="178" spans="1:4" ht="15.75" thickBot="1">
      <c r="A178" s="27" t="s">
        <v>410</v>
      </c>
      <c r="B178" s="30" t="s">
        <v>73</v>
      </c>
      <c r="C178" s="8" t="s">
        <v>424</v>
      </c>
      <c r="D178" s="44">
        <f>пр.4!G654</f>
        <v>0</v>
      </c>
    </row>
    <row r="179" spans="1:4" ht="15.75" thickBot="1">
      <c r="A179" s="52" t="s">
        <v>2</v>
      </c>
      <c r="B179" s="30" t="s">
        <v>74</v>
      </c>
      <c r="C179" s="9"/>
      <c r="D179" s="44">
        <f>пр.4!G655</f>
        <v>306</v>
      </c>
    </row>
    <row r="180" spans="1:4" ht="15.75" thickBot="1">
      <c r="A180" s="27" t="s">
        <v>410</v>
      </c>
      <c r="B180" s="30" t="s">
        <v>74</v>
      </c>
      <c r="C180" s="8" t="s">
        <v>424</v>
      </c>
      <c r="D180" s="44">
        <f>пр.4!G656</f>
        <v>306</v>
      </c>
    </row>
    <row r="181" spans="1:4" ht="26.25" thickBot="1">
      <c r="A181" s="52" t="s">
        <v>672</v>
      </c>
      <c r="B181" s="30" t="s">
        <v>631</v>
      </c>
      <c r="C181" s="29"/>
      <c r="D181" s="44">
        <f>D182</f>
        <v>0</v>
      </c>
    </row>
    <row r="182" spans="1:4" ht="15.75" thickBot="1">
      <c r="A182" s="27" t="s">
        <v>410</v>
      </c>
      <c r="B182" s="30" t="s">
        <v>631</v>
      </c>
      <c r="C182" s="30" t="s">
        <v>424</v>
      </c>
      <c r="D182" s="44">
        <f>пр.4!G658</f>
        <v>0</v>
      </c>
    </row>
    <row r="183" spans="1:4" ht="15.75" thickBot="1">
      <c r="A183" s="61" t="s">
        <v>67</v>
      </c>
      <c r="B183" s="30" t="s">
        <v>75</v>
      </c>
      <c r="C183" s="8"/>
      <c r="D183" s="44">
        <f>D184+D185</f>
        <v>292.89999999999998</v>
      </c>
    </row>
    <row r="184" spans="1:4" ht="15.75" thickBot="1">
      <c r="A184" s="27" t="s">
        <v>410</v>
      </c>
      <c r="B184" s="30" t="s">
        <v>75</v>
      </c>
      <c r="C184" s="8" t="s">
        <v>424</v>
      </c>
      <c r="D184" s="44">
        <f>пр.4!G660</f>
        <v>260.89999999999998</v>
      </c>
    </row>
    <row r="185" spans="1:4" ht="15.75" thickBot="1">
      <c r="A185" s="27" t="s">
        <v>418</v>
      </c>
      <c r="B185" s="30" t="s">
        <v>75</v>
      </c>
      <c r="C185" s="45" t="s">
        <v>248</v>
      </c>
      <c r="D185" s="44">
        <f>пр.4!G661</f>
        <v>32</v>
      </c>
    </row>
    <row r="186" spans="1:4" ht="60.75" thickBot="1">
      <c r="A186" s="27" t="s">
        <v>770</v>
      </c>
      <c r="B186" s="8" t="s">
        <v>606</v>
      </c>
      <c r="C186" s="8"/>
      <c r="D186" s="44">
        <f>D187</f>
        <v>2000</v>
      </c>
    </row>
    <row r="187" spans="1:4" ht="24.75" thickBot="1">
      <c r="A187" s="27" t="s">
        <v>409</v>
      </c>
      <c r="B187" s="8" t="s">
        <v>606</v>
      </c>
      <c r="C187" s="8" t="s">
        <v>321</v>
      </c>
      <c r="D187" s="44">
        <f>пр.4!G665</f>
        <v>2000</v>
      </c>
    </row>
    <row r="188" spans="1:4" ht="15.75" thickBot="1">
      <c r="A188" s="43" t="s">
        <v>748</v>
      </c>
      <c r="B188" s="8" t="s">
        <v>924</v>
      </c>
      <c r="C188" s="8"/>
      <c r="D188" s="44">
        <f>D189</f>
        <v>250</v>
      </c>
    </row>
    <row r="189" spans="1:4" ht="15.75" thickBot="1">
      <c r="A189" s="43" t="s">
        <v>410</v>
      </c>
      <c r="B189" s="8" t="s">
        <v>924</v>
      </c>
      <c r="C189" s="8" t="s">
        <v>424</v>
      </c>
      <c r="D189" s="44">
        <f>пр.4!G668+пр.4!G666</f>
        <v>250</v>
      </c>
    </row>
    <row r="190" spans="1:4" ht="27" thickBot="1">
      <c r="A190" s="62" t="s">
        <v>886</v>
      </c>
      <c r="B190" s="57" t="s">
        <v>77</v>
      </c>
      <c r="C190" s="48"/>
      <c r="D190" s="212">
        <f>D191</f>
        <v>21633.599999999999</v>
      </c>
    </row>
    <row r="191" spans="1:4" ht="26.25" thickBot="1">
      <c r="A191" s="50" t="s">
        <v>681</v>
      </c>
      <c r="B191" s="29" t="s">
        <v>78</v>
      </c>
      <c r="C191" s="8"/>
      <c r="D191" s="120">
        <f>D192+D194+D197+D200+D204+D206+D208+D210+D202+D212</f>
        <v>21633.599999999999</v>
      </c>
    </row>
    <row r="192" spans="1:4" ht="15.75" thickBot="1">
      <c r="A192" s="51" t="s">
        <v>422</v>
      </c>
      <c r="B192" s="30" t="s">
        <v>79</v>
      </c>
      <c r="C192" s="8"/>
      <c r="D192" s="44">
        <f>D193</f>
        <v>15669.5</v>
      </c>
    </row>
    <row r="193" spans="1:4" ht="25.5" thickBot="1">
      <c r="A193" s="5" t="s">
        <v>409</v>
      </c>
      <c r="B193" s="30" t="s">
        <v>79</v>
      </c>
      <c r="C193" s="8" t="s">
        <v>321</v>
      </c>
      <c r="D193" s="44">
        <f>пр.4!G673</f>
        <v>15669.5</v>
      </c>
    </row>
    <row r="194" spans="1:4" ht="15.75" thickBot="1">
      <c r="A194" s="222" t="s">
        <v>423</v>
      </c>
      <c r="B194" s="30" t="s">
        <v>80</v>
      </c>
      <c r="C194" s="8"/>
      <c r="D194" s="44">
        <f>D195+D196</f>
        <v>3445.6</v>
      </c>
    </row>
    <row r="195" spans="1:4" ht="15.75" thickBot="1">
      <c r="A195" s="27" t="s">
        <v>410</v>
      </c>
      <c r="B195" s="30" t="s">
        <v>80</v>
      </c>
      <c r="C195" s="8" t="s">
        <v>424</v>
      </c>
      <c r="D195" s="44">
        <f>пр.4!G675</f>
        <v>3445.6</v>
      </c>
    </row>
    <row r="196" spans="1:4" ht="15.75" thickBot="1">
      <c r="A196" s="239" t="s">
        <v>411</v>
      </c>
      <c r="B196" s="30" t="s">
        <v>80</v>
      </c>
      <c r="C196" s="8" t="s">
        <v>320</v>
      </c>
      <c r="D196" s="44">
        <f>пр.4!G676</f>
        <v>0</v>
      </c>
    </row>
    <row r="197" spans="1:4" ht="26.25" thickBot="1">
      <c r="A197" s="222" t="s">
        <v>0</v>
      </c>
      <c r="B197" s="30" t="s">
        <v>81</v>
      </c>
      <c r="C197" s="8"/>
      <c r="D197" s="44">
        <f>D199+D198</f>
        <v>0</v>
      </c>
    </row>
    <row r="198" spans="1:4" ht="26.25" thickBot="1">
      <c r="A198" s="222" t="s">
        <v>409</v>
      </c>
      <c r="B198" s="30" t="s">
        <v>81</v>
      </c>
      <c r="C198" s="8" t="s">
        <v>321</v>
      </c>
      <c r="D198" s="44">
        <f>пр.4!G678</f>
        <v>0</v>
      </c>
    </row>
    <row r="199" spans="1:4" ht="15.75" thickBot="1">
      <c r="A199" s="27" t="s">
        <v>410</v>
      </c>
      <c r="B199" s="30" t="s">
        <v>81</v>
      </c>
      <c r="C199" s="8" t="s">
        <v>424</v>
      </c>
      <c r="D199" s="44">
        <f>пр.4!G679</f>
        <v>0</v>
      </c>
    </row>
    <row r="200" spans="1:4" ht="15.75" thickBot="1">
      <c r="A200" s="52" t="s">
        <v>2</v>
      </c>
      <c r="B200" s="30" t="s">
        <v>82</v>
      </c>
      <c r="C200" s="8"/>
      <c r="D200" s="44">
        <f>D201</f>
        <v>407.7</v>
      </c>
    </row>
    <row r="201" spans="1:4" ht="15.75" thickBot="1">
      <c r="A201" s="27" t="s">
        <v>410</v>
      </c>
      <c r="B201" s="30" t="s">
        <v>82</v>
      </c>
      <c r="C201" s="8" t="s">
        <v>424</v>
      </c>
      <c r="D201" s="44">
        <f>пр.4!G681</f>
        <v>407.7</v>
      </c>
    </row>
    <row r="202" spans="1:4" ht="26.25" thickBot="1">
      <c r="A202" s="52" t="s">
        <v>672</v>
      </c>
      <c r="B202" s="30" t="s">
        <v>632</v>
      </c>
      <c r="C202" s="30"/>
      <c r="D202" s="44">
        <f>D203</f>
        <v>0</v>
      </c>
    </row>
    <row r="203" spans="1:4" ht="15.75" thickBot="1">
      <c r="A203" s="27" t="s">
        <v>410</v>
      </c>
      <c r="B203" s="30" t="s">
        <v>632</v>
      </c>
      <c r="C203" s="30" t="s">
        <v>424</v>
      </c>
      <c r="D203" s="44">
        <f>пр.4!G683</f>
        <v>0</v>
      </c>
    </row>
    <row r="204" spans="1:4" ht="15.75" thickBot="1">
      <c r="A204" s="61" t="s">
        <v>67</v>
      </c>
      <c r="B204" s="30" t="s">
        <v>83</v>
      </c>
      <c r="C204" s="8"/>
      <c r="D204" s="44">
        <f>D205</f>
        <v>0</v>
      </c>
    </row>
    <row r="205" spans="1:4" ht="15.75" thickBot="1">
      <c r="A205" s="27" t="s">
        <v>410</v>
      </c>
      <c r="B205" s="30" t="s">
        <v>83</v>
      </c>
      <c r="C205" s="8" t="s">
        <v>424</v>
      </c>
      <c r="D205" s="44">
        <f>пр.4!G685</f>
        <v>0</v>
      </c>
    </row>
    <row r="206" spans="1:4" ht="15.75" thickBot="1">
      <c r="A206" s="365" t="s">
        <v>76</v>
      </c>
      <c r="B206" s="45" t="s">
        <v>837</v>
      </c>
      <c r="C206" s="8"/>
      <c r="D206" s="44">
        <f>D207</f>
        <v>51.300000000000004</v>
      </c>
    </row>
    <row r="207" spans="1:4" ht="15.75" thickBot="1">
      <c r="A207" s="27" t="s">
        <v>410</v>
      </c>
      <c r="B207" s="45" t="s">
        <v>837</v>
      </c>
      <c r="C207" s="8" t="s">
        <v>424</v>
      </c>
      <c r="D207" s="44">
        <f>пр.4!G689+пр.4!G687</f>
        <v>51.300000000000004</v>
      </c>
    </row>
    <row r="208" spans="1:4" ht="25.5" thickBot="1">
      <c r="A208" s="46" t="s">
        <v>769</v>
      </c>
      <c r="B208" s="8" t="s">
        <v>568</v>
      </c>
      <c r="C208" s="8"/>
      <c r="D208" s="117">
        <f>D209</f>
        <v>0</v>
      </c>
    </row>
    <row r="209" spans="1:4" ht="25.5" thickBot="1">
      <c r="A209" s="5" t="s">
        <v>409</v>
      </c>
      <c r="B209" s="8" t="s">
        <v>568</v>
      </c>
      <c r="C209" s="8" t="s">
        <v>321</v>
      </c>
      <c r="D209" s="117">
        <f>пр.4!G691</f>
        <v>0</v>
      </c>
    </row>
    <row r="210" spans="1:4" ht="60.75" thickBot="1">
      <c r="A210" s="27" t="s">
        <v>770</v>
      </c>
      <c r="B210" s="8" t="s">
        <v>605</v>
      </c>
      <c r="C210" s="8"/>
      <c r="D210" s="44">
        <f>D211</f>
        <v>2000</v>
      </c>
    </row>
    <row r="211" spans="1:4" ht="24.75" thickBot="1">
      <c r="A211" s="27" t="s">
        <v>409</v>
      </c>
      <c r="B211" s="8" t="s">
        <v>605</v>
      </c>
      <c r="C211" s="8" t="s">
        <v>321</v>
      </c>
      <c r="D211" s="44">
        <f>пр.4!G693</f>
        <v>2000</v>
      </c>
    </row>
    <row r="212" spans="1:4" ht="15.75" thickBot="1">
      <c r="A212" s="43" t="s">
        <v>748</v>
      </c>
      <c r="B212" s="8" t="s">
        <v>925</v>
      </c>
      <c r="C212" s="8"/>
      <c r="D212" s="44">
        <f>D213</f>
        <v>59.5</v>
      </c>
    </row>
    <row r="213" spans="1:4" ht="15.75" thickBot="1">
      <c r="A213" s="43" t="s">
        <v>410</v>
      </c>
      <c r="B213" s="8" t="s">
        <v>925</v>
      </c>
      <c r="C213" s="8" t="s">
        <v>424</v>
      </c>
      <c r="D213" s="44">
        <f>пр.4!G694+пр.4!G696</f>
        <v>59.5</v>
      </c>
    </row>
    <row r="214" spans="1:4" ht="27" thickBot="1">
      <c r="A214" s="62" t="s">
        <v>887</v>
      </c>
      <c r="B214" s="57" t="s">
        <v>84</v>
      </c>
      <c r="C214" s="48"/>
      <c r="D214" s="212">
        <f>D215</f>
        <v>5600.2</v>
      </c>
    </row>
    <row r="215" spans="1:4" ht="71.45" customHeight="1" thickBot="1">
      <c r="A215" s="50" t="s">
        <v>682</v>
      </c>
      <c r="B215" s="29" t="s">
        <v>85</v>
      </c>
      <c r="C215" s="8"/>
      <c r="D215" s="120">
        <f>D216+D219+D222+D225+D229+D227</f>
        <v>5600.2</v>
      </c>
    </row>
    <row r="216" spans="1:4" ht="15.75" thickBot="1">
      <c r="A216" s="51" t="s">
        <v>422</v>
      </c>
      <c r="B216" s="30" t="s">
        <v>86</v>
      </c>
      <c r="C216" s="8"/>
      <c r="D216" s="44">
        <f>D217+D218</f>
        <v>5065.2</v>
      </c>
    </row>
    <row r="217" spans="1:4" ht="25.5" thickBot="1">
      <c r="A217" s="5" t="s">
        <v>409</v>
      </c>
      <c r="B217" s="30" t="s">
        <v>86</v>
      </c>
      <c r="C217" s="8" t="s">
        <v>321</v>
      </c>
      <c r="D217" s="44">
        <f>пр.4!G715</f>
        <v>5065.2</v>
      </c>
    </row>
    <row r="218" spans="1:4" ht="15.75" thickBot="1">
      <c r="A218" s="5" t="s">
        <v>418</v>
      </c>
      <c r="B218" s="30" t="s">
        <v>86</v>
      </c>
      <c r="C218" s="8" t="s">
        <v>248</v>
      </c>
      <c r="D218" s="44">
        <f>пр.4!G698</f>
        <v>0</v>
      </c>
    </row>
    <row r="219" spans="1:4" ht="15.75" thickBot="1">
      <c r="A219" s="222" t="s">
        <v>423</v>
      </c>
      <c r="B219" s="30" t="s">
        <v>87</v>
      </c>
      <c r="C219" s="8"/>
      <c r="D219" s="44">
        <f>D220+D221</f>
        <v>516.29999999999995</v>
      </c>
    </row>
    <row r="220" spans="1:4" ht="15.75" thickBot="1">
      <c r="A220" s="27" t="s">
        <v>410</v>
      </c>
      <c r="B220" s="30" t="s">
        <v>87</v>
      </c>
      <c r="C220" s="8" t="s">
        <v>424</v>
      </c>
      <c r="D220" s="44">
        <f>пр.4!G718</f>
        <v>516.29999999999995</v>
      </c>
    </row>
    <row r="221" spans="1:4" ht="15.75" thickBot="1">
      <c r="A221" s="239" t="s">
        <v>411</v>
      </c>
      <c r="B221" s="30" t="s">
        <v>87</v>
      </c>
      <c r="C221" s="8" t="s">
        <v>320</v>
      </c>
      <c r="D221" s="44">
        <f>пр.4!G719</f>
        <v>0</v>
      </c>
    </row>
    <row r="222" spans="1:4" ht="26.25" thickBot="1">
      <c r="A222" s="222" t="s">
        <v>0</v>
      </c>
      <c r="B222" s="30" t="s">
        <v>88</v>
      </c>
      <c r="C222" s="8"/>
      <c r="D222" s="44">
        <f>D224+D223</f>
        <v>3.3</v>
      </c>
    </row>
    <row r="223" spans="1:4" ht="26.25" thickBot="1">
      <c r="A223" s="222" t="s">
        <v>409</v>
      </c>
      <c r="B223" s="30" t="s">
        <v>88</v>
      </c>
      <c r="C223" s="8" t="s">
        <v>321</v>
      </c>
      <c r="D223" s="44">
        <f>пр.4!G703</f>
        <v>0</v>
      </c>
    </row>
    <row r="224" spans="1:4" ht="15.75" thickBot="1">
      <c r="A224" s="27" t="s">
        <v>410</v>
      </c>
      <c r="B224" s="30" t="s">
        <v>88</v>
      </c>
      <c r="C224" s="8" t="s">
        <v>424</v>
      </c>
      <c r="D224" s="44">
        <f>пр.4!G722</f>
        <v>3.3</v>
      </c>
    </row>
    <row r="225" spans="1:4" ht="15.75" thickBot="1">
      <c r="A225" s="52" t="s">
        <v>2</v>
      </c>
      <c r="B225" s="30" t="s">
        <v>89</v>
      </c>
      <c r="C225" s="8"/>
      <c r="D225" s="44">
        <f>D226</f>
        <v>15.4</v>
      </c>
    </row>
    <row r="226" spans="1:4" ht="15.75" thickBot="1">
      <c r="A226" s="27" t="s">
        <v>410</v>
      </c>
      <c r="B226" s="30" t="s">
        <v>89</v>
      </c>
      <c r="C226" s="8" t="s">
        <v>424</v>
      </c>
      <c r="D226" s="44">
        <f>пр.4!G724</f>
        <v>15.4</v>
      </c>
    </row>
    <row r="227" spans="1:4" ht="26.25" thickBot="1">
      <c r="A227" s="52" t="s">
        <v>672</v>
      </c>
      <c r="B227" s="8" t="s">
        <v>633</v>
      </c>
      <c r="C227" s="8"/>
      <c r="D227" s="44">
        <f>D228</f>
        <v>0</v>
      </c>
    </row>
    <row r="228" spans="1:4" ht="15.75" thickBot="1">
      <c r="A228" s="27" t="s">
        <v>410</v>
      </c>
      <c r="B228" s="8" t="s">
        <v>633</v>
      </c>
      <c r="C228" s="8" t="s">
        <v>424</v>
      </c>
      <c r="D228" s="44">
        <f>пр.4!G708</f>
        <v>0</v>
      </c>
    </row>
    <row r="229" spans="1:4" ht="60.75" thickBot="1">
      <c r="A229" s="27" t="s">
        <v>770</v>
      </c>
      <c r="B229" s="8" t="s">
        <v>590</v>
      </c>
      <c r="C229" s="8"/>
      <c r="D229" s="44">
        <f>D230</f>
        <v>0</v>
      </c>
    </row>
    <row r="230" spans="1:4" ht="25.5" thickBot="1">
      <c r="A230" s="5" t="s">
        <v>409</v>
      </c>
      <c r="B230" s="8" t="s">
        <v>590</v>
      </c>
      <c r="C230" s="8" t="s">
        <v>321</v>
      </c>
      <c r="D230" s="44">
        <f>пр.4!G710</f>
        <v>0</v>
      </c>
    </row>
    <row r="231" spans="1:4" ht="27" thickBot="1">
      <c r="A231" s="62" t="s">
        <v>888</v>
      </c>
      <c r="B231" s="57" t="s">
        <v>90</v>
      </c>
      <c r="C231" s="53"/>
      <c r="D231" s="212">
        <f>D232+D253</f>
        <v>17024.599999999999</v>
      </c>
    </row>
    <row r="232" spans="1:4" ht="52.5" thickBot="1">
      <c r="A232" s="56" t="s">
        <v>683</v>
      </c>
      <c r="B232" s="29" t="s">
        <v>91</v>
      </c>
      <c r="C232" s="9" t="s">
        <v>300</v>
      </c>
      <c r="D232" s="120">
        <f>D233+D237+D240+D243+D235+D247+D245+D251+D249</f>
        <v>17004.599999999999</v>
      </c>
    </row>
    <row r="233" spans="1:4" ht="15.75" thickBot="1">
      <c r="A233" s="51" t="s">
        <v>422</v>
      </c>
      <c r="B233" s="30" t="s">
        <v>92</v>
      </c>
      <c r="C233" s="8"/>
      <c r="D233" s="44">
        <f>D234</f>
        <v>10457.200000000001</v>
      </c>
    </row>
    <row r="234" spans="1:4" ht="25.5" thickBot="1">
      <c r="A234" s="5" t="s">
        <v>409</v>
      </c>
      <c r="B234" s="30" t="s">
        <v>92</v>
      </c>
      <c r="C234" s="8" t="s">
        <v>321</v>
      </c>
      <c r="D234" s="44">
        <f>пр.4!G489</f>
        <v>10457.200000000001</v>
      </c>
    </row>
    <row r="235" spans="1:4" ht="15.75" thickBot="1">
      <c r="A235" s="5" t="s">
        <v>507</v>
      </c>
      <c r="B235" s="30" t="s">
        <v>506</v>
      </c>
      <c r="C235" s="8"/>
      <c r="D235" s="44">
        <f>D236</f>
        <v>0</v>
      </c>
    </row>
    <row r="236" spans="1:4" ht="24.75" thickBot="1">
      <c r="A236" s="27" t="s">
        <v>409</v>
      </c>
      <c r="B236" s="30" t="s">
        <v>506</v>
      </c>
      <c r="C236" s="8" t="s">
        <v>321</v>
      </c>
      <c r="D236" s="44">
        <v>0</v>
      </c>
    </row>
    <row r="237" spans="1:4" ht="15.75" thickBot="1">
      <c r="A237" s="222" t="s">
        <v>423</v>
      </c>
      <c r="B237" s="30" t="s">
        <v>93</v>
      </c>
      <c r="C237" s="8"/>
      <c r="D237" s="44">
        <f>D238+D239</f>
        <v>2542.1</v>
      </c>
    </row>
    <row r="238" spans="1:4" ht="15.75" thickBot="1">
      <c r="A238" s="27" t="s">
        <v>410</v>
      </c>
      <c r="B238" s="30" t="s">
        <v>93</v>
      </c>
      <c r="C238" s="8" t="s">
        <v>424</v>
      </c>
      <c r="D238" s="44">
        <f>пр.4!G493</f>
        <v>2539</v>
      </c>
    </row>
    <row r="239" spans="1:4" ht="15.75" thickBot="1">
      <c r="A239" s="239" t="s">
        <v>411</v>
      </c>
      <c r="B239" s="30" t="s">
        <v>93</v>
      </c>
      <c r="C239" s="8" t="s">
        <v>320</v>
      </c>
      <c r="D239" s="44">
        <f>пр.4!G494</f>
        <v>3.1</v>
      </c>
    </row>
    <row r="240" spans="1:4" ht="26.25" thickBot="1">
      <c r="A240" s="222" t="s">
        <v>0</v>
      </c>
      <c r="B240" s="30" t="s">
        <v>94</v>
      </c>
      <c r="C240" s="8"/>
      <c r="D240" s="44">
        <f>D242+D241</f>
        <v>2.5</v>
      </c>
    </row>
    <row r="241" spans="1:4" ht="25.5" thickBot="1">
      <c r="A241" s="5" t="s">
        <v>409</v>
      </c>
      <c r="B241" s="30" t="s">
        <v>94</v>
      </c>
      <c r="C241" s="8" t="s">
        <v>321</v>
      </c>
      <c r="D241" s="44">
        <f>пр.4!G480</f>
        <v>0</v>
      </c>
    </row>
    <row r="242" spans="1:4" ht="15.75" thickBot="1">
      <c r="A242" s="27" t="s">
        <v>410</v>
      </c>
      <c r="B242" s="30" t="s">
        <v>94</v>
      </c>
      <c r="C242" s="8" t="s">
        <v>424</v>
      </c>
      <c r="D242" s="44">
        <f>пр.4!G497</f>
        <v>2.5</v>
      </c>
    </row>
    <row r="243" spans="1:4" ht="15.75" thickBot="1">
      <c r="A243" s="52" t="s">
        <v>2</v>
      </c>
      <c r="B243" s="30" t="s">
        <v>95</v>
      </c>
      <c r="C243" s="8"/>
      <c r="D243" s="44">
        <f>D244</f>
        <v>282.8</v>
      </c>
    </row>
    <row r="244" spans="1:4" ht="15.75" thickBot="1">
      <c r="A244" s="27" t="s">
        <v>410</v>
      </c>
      <c r="B244" s="30" t="s">
        <v>95</v>
      </c>
      <c r="C244" s="8" t="s">
        <v>424</v>
      </c>
      <c r="D244" s="44">
        <f>пр.4!G499</f>
        <v>282.8</v>
      </c>
    </row>
    <row r="245" spans="1:4" ht="26.25" thickBot="1">
      <c r="A245" s="52" t="s">
        <v>672</v>
      </c>
      <c r="B245" s="30" t="s">
        <v>627</v>
      </c>
      <c r="C245" s="30"/>
      <c r="D245" s="44">
        <f>D246</f>
        <v>0</v>
      </c>
    </row>
    <row r="246" spans="1:4" ht="15.75" thickBot="1">
      <c r="A246" s="27" t="s">
        <v>410</v>
      </c>
      <c r="B246" s="30" t="s">
        <v>627</v>
      </c>
      <c r="C246" s="30" t="s">
        <v>424</v>
      </c>
      <c r="D246" s="44">
        <f>пр.4!G501</f>
        <v>0</v>
      </c>
    </row>
    <row r="247" spans="1:4" ht="60.75" thickBot="1">
      <c r="A247" s="27" t="s">
        <v>770</v>
      </c>
      <c r="B247" s="30" t="s">
        <v>604</v>
      </c>
      <c r="C247" s="30"/>
      <c r="D247" s="44">
        <f>D248</f>
        <v>2500</v>
      </c>
    </row>
    <row r="248" spans="1:4" ht="25.5" thickBot="1">
      <c r="A248" s="5" t="s">
        <v>409</v>
      </c>
      <c r="B248" s="30" t="s">
        <v>604</v>
      </c>
      <c r="C248" s="30" t="s">
        <v>321</v>
      </c>
      <c r="D248" s="44">
        <f>пр.4!G503</f>
        <v>2500</v>
      </c>
    </row>
    <row r="249" spans="1:4" ht="15.75" thickBot="1">
      <c r="A249" s="43" t="s">
        <v>748</v>
      </c>
      <c r="B249" s="30" t="s">
        <v>922</v>
      </c>
      <c r="C249" s="45"/>
      <c r="D249" s="44">
        <f>D250</f>
        <v>220</v>
      </c>
    </row>
    <row r="250" spans="1:4" ht="15.75" thickBot="1">
      <c r="A250" s="43" t="s">
        <v>410</v>
      </c>
      <c r="B250" s="30" t="s">
        <v>922</v>
      </c>
      <c r="C250" s="45" t="s">
        <v>424</v>
      </c>
      <c r="D250" s="44">
        <f>пр.4!G504+пр.4!G506</f>
        <v>220</v>
      </c>
    </row>
    <row r="251" spans="1:4" ht="15.75" thickBot="1">
      <c r="A251" s="43" t="s">
        <v>911</v>
      </c>
      <c r="B251" s="30" t="s">
        <v>908</v>
      </c>
      <c r="C251" s="45"/>
      <c r="D251" s="44">
        <f>D252</f>
        <v>1000</v>
      </c>
    </row>
    <row r="252" spans="1:4" ht="15.75" thickBot="1">
      <c r="A252" s="43" t="s">
        <v>410</v>
      </c>
      <c r="B252" s="30" t="s">
        <v>908</v>
      </c>
      <c r="C252" s="45" t="s">
        <v>424</v>
      </c>
      <c r="D252" s="44">
        <f>пр.4!G509+пр.4!G511</f>
        <v>1000</v>
      </c>
    </row>
    <row r="253" spans="1:4" ht="15.75" thickBot="1">
      <c r="A253" s="58" t="s">
        <v>764</v>
      </c>
      <c r="B253" s="29" t="s">
        <v>765</v>
      </c>
      <c r="C253" s="30"/>
      <c r="D253" s="120">
        <f>D254</f>
        <v>20</v>
      </c>
    </row>
    <row r="254" spans="1:4" ht="15.75" thickBot="1">
      <c r="A254" s="27" t="s">
        <v>767</v>
      </c>
      <c r="B254" s="30" t="s">
        <v>766</v>
      </c>
      <c r="C254" s="30"/>
      <c r="D254" s="44">
        <f>D255</f>
        <v>20</v>
      </c>
    </row>
    <row r="255" spans="1:4" ht="15.75" thickBot="1">
      <c r="A255" s="27" t="s">
        <v>418</v>
      </c>
      <c r="B255" s="30" t="s">
        <v>766</v>
      </c>
      <c r="C255" s="30" t="s">
        <v>248</v>
      </c>
      <c r="D255" s="44">
        <f>пр.4!G514</f>
        <v>20</v>
      </c>
    </row>
    <row r="256" spans="1:4" ht="39" thickBot="1">
      <c r="A256" s="60" t="s">
        <v>889</v>
      </c>
      <c r="B256" s="57" t="s">
        <v>96</v>
      </c>
      <c r="C256" s="53"/>
      <c r="D256" s="212">
        <f>D257</f>
        <v>0</v>
      </c>
    </row>
    <row r="257" spans="1:5" ht="39" thickBot="1">
      <c r="A257" s="58" t="s">
        <v>289</v>
      </c>
      <c r="B257" s="29" t="s">
        <v>97</v>
      </c>
      <c r="C257" s="8"/>
      <c r="D257" s="120">
        <f>D259+D261</f>
        <v>0</v>
      </c>
    </row>
    <row r="258" spans="1:5" ht="15.75" thickBot="1">
      <c r="A258" s="222" t="s">
        <v>423</v>
      </c>
      <c r="B258" s="30" t="s">
        <v>98</v>
      </c>
      <c r="C258" s="9"/>
      <c r="D258" s="44">
        <f>D259</f>
        <v>0</v>
      </c>
    </row>
    <row r="259" spans="1:5" ht="15.75" thickBot="1">
      <c r="A259" s="27" t="s">
        <v>410</v>
      </c>
      <c r="B259" s="30" t="s">
        <v>98</v>
      </c>
      <c r="C259" s="8" t="s">
        <v>424</v>
      </c>
      <c r="D259" s="44">
        <f>пр.4!G518</f>
        <v>0</v>
      </c>
    </row>
    <row r="260" spans="1:5" ht="15.75" thickBot="1">
      <c r="A260" s="222" t="s">
        <v>2</v>
      </c>
      <c r="B260" s="30" t="s">
        <v>99</v>
      </c>
      <c r="C260" s="8"/>
      <c r="D260" s="44">
        <f>D261</f>
        <v>0</v>
      </c>
    </row>
    <row r="261" spans="1:5" ht="15.75" thickBot="1">
      <c r="A261" s="27" t="s">
        <v>410</v>
      </c>
      <c r="B261" s="30" t="s">
        <v>99</v>
      </c>
      <c r="C261" s="8" t="s">
        <v>424</v>
      </c>
      <c r="D261" s="44">
        <f>пр.4!G520</f>
        <v>0</v>
      </c>
    </row>
    <row r="262" spans="1:5" ht="39" thickBot="1">
      <c r="A262" s="60" t="s">
        <v>890</v>
      </c>
      <c r="B262" s="57" t="s">
        <v>687</v>
      </c>
      <c r="C262" s="53"/>
      <c r="D262" s="212">
        <f>D263+D266</f>
        <v>0</v>
      </c>
    </row>
    <row r="263" spans="1:5" ht="26.25" thickBot="1">
      <c r="A263" s="58" t="s">
        <v>714</v>
      </c>
      <c r="B263" s="29" t="s">
        <v>100</v>
      </c>
      <c r="C263" s="14"/>
      <c r="D263" s="120">
        <f>D265</f>
        <v>0</v>
      </c>
    </row>
    <row r="264" spans="1:5" ht="26.25" thickBot="1">
      <c r="A264" s="222" t="s">
        <v>55</v>
      </c>
      <c r="B264" s="30" t="s">
        <v>101</v>
      </c>
      <c r="C264" s="9"/>
      <c r="D264" s="44">
        <f>D265</f>
        <v>0</v>
      </c>
    </row>
    <row r="265" spans="1:5" ht="15.75" thickBot="1">
      <c r="A265" s="27" t="s">
        <v>410</v>
      </c>
      <c r="B265" s="30" t="s">
        <v>101</v>
      </c>
      <c r="C265" s="8" t="s">
        <v>424</v>
      </c>
      <c r="D265" s="44">
        <f>пр.4!G524+пр.4!G707+пр.4!G738</f>
        <v>0</v>
      </c>
    </row>
    <row r="266" spans="1:5" ht="26.25" thickBot="1">
      <c r="A266" s="58" t="s">
        <v>686</v>
      </c>
      <c r="B266" s="29" t="s">
        <v>715</v>
      </c>
      <c r="C266" s="9"/>
      <c r="D266" s="120">
        <f>D267</f>
        <v>0</v>
      </c>
    </row>
    <row r="267" spans="1:5" ht="26.25" thickBot="1">
      <c r="A267" s="266" t="s">
        <v>55</v>
      </c>
      <c r="B267" s="30" t="s">
        <v>716</v>
      </c>
      <c r="C267" s="8"/>
      <c r="D267" s="44">
        <f>D268</f>
        <v>0</v>
      </c>
    </row>
    <row r="268" spans="1:5" ht="15.75" thickBot="1">
      <c r="A268" s="27" t="s">
        <v>410</v>
      </c>
      <c r="B268" s="30" t="s">
        <v>716</v>
      </c>
      <c r="C268" s="8" t="s">
        <v>424</v>
      </c>
      <c r="D268" s="44">
        <f>пр.4!G527+пр.4!G710</f>
        <v>0</v>
      </c>
    </row>
    <row r="269" spans="1:5" s="282" customFormat="1" ht="26.25" thickBot="1">
      <c r="A269" s="295" t="s">
        <v>972</v>
      </c>
      <c r="B269" s="291" t="s">
        <v>102</v>
      </c>
      <c r="C269" s="302"/>
      <c r="D269" s="293">
        <f>D270+D291+D295+D304+D315+D319+D334+D356+D360+D370+D386+D393+D352+D344+D325+D382+D375+D308+D406</f>
        <v>48719.500000000007</v>
      </c>
      <c r="E269" s="294"/>
    </row>
    <row r="270" spans="1:5" ht="28.9" customHeight="1" thickBot="1">
      <c r="A270" s="60" t="s">
        <v>973</v>
      </c>
      <c r="B270" s="57" t="s">
        <v>103</v>
      </c>
      <c r="C270" s="48"/>
      <c r="D270" s="212">
        <f>D271+D274</f>
        <v>38729.5</v>
      </c>
    </row>
    <row r="271" spans="1:5" ht="27" thickBot="1">
      <c r="A271" s="56" t="s">
        <v>420</v>
      </c>
      <c r="B271" s="29" t="s">
        <v>104</v>
      </c>
      <c r="C271" s="8"/>
      <c r="D271" s="120">
        <f>D273</f>
        <v>3156.7</v>
      </c>
    </row>
    <row r="272" spans="1:5" ht="15.75" thickBot="1">
      <c r="A272" s="55" t="s">
        <v>421</v>
      </c>
      <c r="B272" s="30" t="s">
        <v>105</v>
      </c>
      <c r="C272" s="8"/>
      <c r="D272" s="44">
        <f>D273</f>
        <v>3156.7</v>
      </c>
    </row>
    <row r="273" spans="1:4" ht="24.75" thickBot="1">
      <c r="A273" s="27" t="s">
        <v>409</v>
      </c>
      <c r="B273" s="30" t="s">
        <v>105</v>
      </c>
      <c r="C273" s="8" t="s">
        <v>321</v>
      </c>
      <c r="D273" s="44">
        <f>пр.4!G245</f>
        <v>3156.7</v>
      </c>
    </row>
    <row r="274" spans="1:4" ht="27" thickBot="1">
      <c r="A274" s="63" t="s">
        <v>819</v>
      </c>
      <c r="B274" s="29" t="s">
        <v>106</v>
      </c>
      <c r="C274" s="9"/>
      <c r="D274" s="120">
        <f>D275+D278+D282+D287+D289+D285</f>
        <v>35572.800000000003</v>
      </c>
    </row>
    <row r="275" spans="1:4" ht="15.75" thickBot="1">
      <c r="A275" s="64" t="s">
        <v>421</v>
      </c>
      <c r="B275" s="30" t="s">
        <v>109</v>
      </c>
      <c r="C275" s="9"/>
      <c r="D275" s="44">
        <f>D276+D277</f>
        <v>20607.2</v>
      </c>
    </row>
    <row r="276" spans="1:4" ht="24.75" thickBot="1">
      <c r="A276" s="27" t="s">
        <v>409</v>
      </c>
      <c r="B276" s="30" t="s">
        <v>109</v>
      </c>
      <c r="C276" s="8" t="s">
        <v>321</v>
      </c>
      <c r="D276" s="44">
        <f>пр.4!G261</f>
        <v>20607.2</v>
      </c>
    </row>
    <row r="277" spans="1:4" ht="15.75" thickBot="1">
      <c r="A277" s="5" t="s">
        <v>418</v>
      </c>
      <c r="B277" s="30" t="s">
        <v>109</v>
      </c>
      <c r="C277" s="30" t="s">
        <v>248</v>
      </c>
      <c r="D277" s="44">
        <f>пр.4!G262</f>
        <v>0</v>
      </c>
    </row>
    <row r="278" spans="1:4" ht="15.75" thickBot="1">
      <c r="A278" s="55" t="s">
        <v>107</v>
      </c>
      <c r="B278" s="30" t="s">
        <v>110</v>
      </c>
      <c r="C278" s="9"/>
      <c r="D278" s="44">
        <f>D279+D280+D281</f>
        <v>2542.8000000000002</v>
      </c>
    </row>
    <row r="279" spans="1:4" ht="24.75" thickBot="1">
      <c r="A279" s="27" t="s">
        <v>409</v>
      </c>
      <c r="B279" s="30" t="s">
        <v>110</v>
      </c>
      <c r="C279" s="8" t="s">
        <v>321</v>
      </c>
      <c r="D279" s="44"/>
    </row>
    <row r="280" spans="1:4" ht="15.75" thickBot="1">
      <c r="A280" s="27" t="s">
        <v>410</v>
      </c>
      <c r="B280" s="30" t="s">
        <v>110</v>
      </c>
      <c r="C280" s="8" t="s">
        <v>424</v>
      </c>
      <c r="D280" s="44">
        <f>пр.4!G264</f>
        <v>2428.4</v>
      </c>
    </row>
    <row r="281" spans="1:4" ht="15.75" thickBot="1">
      <c r="A281" s="239" t="s">
        <v>411</v>
      </c>
      <c r="B281" s="30" t="s">
        <v>110</v>
      </c>
      <c r="C281" s="8" t="s">
        <v>320</v>
      </c>
      <c r="D281" s="44">
        <f>пр.4!G265</f>
        <v>114.4</v>
      </c>
    </row>
    <row r="282" spans="1:4" ht="15.75" thickBot="1">
      <c r="A282" s="55" t="s">
        <v>108</v>
      </c>
      <c r="B282" s="30" t="s">
        <v>111</v>
      </c>
      <c r="C282" s="8"/>
      <c r="D282" s="44">
        <f>D283+D284</f>
        <v>52</v>
      </c>
    </row>
    <row r="283" spans="1:4" ht="24.75" thickBot="1">
      <c r="A283" s="27" t="s">
        <v>409</v>
      </c>
      <c r="B283" s="30" t="s">
        <v>111</v>
      </c>
      <c r="C283" s="8" t="s">
        <v>321</v>
      </c>
      <c r="D283" s="44">
        <f>пр.4!G267</f>
        <v>0</v>
      </c>
    </row>
    <row r="284" spans="1:4" ht="15.75" thickBot="1">
      <c r="A284" s="27" t="s">
        <v>410</v>
      </c>
      <c r="B284" s="30" t="s">
        <v>111</v>
      </c>
      <c r="C284" s="8" t="s">
        <v>424</v>
      </c>
      <c r="D284" s="44">
        <f>пр.4!G268</f>
        <v>52</v>
      </c>
    </row>
    <row r="285" spans="1:4" ht="26.25" thickBot="1">
      <c r="A285" s="52" t="s">
        <v>689</v>
      </c>
      <c r="B285" s="30" t="s">
        <v>628</v>
      </c>
      <c r="C285" s="29"/>
      <c r="D285" s="44">
        <f>D286</f>
        <v>0</v>
      </c>
    </row>
    <row r="286" spans="1:4" ht="15.75" thickBot="1">
      <c r="A286" s="27" t="s">
        <v>410</v>
      </c>
      <c r="B286" s="30" t="s">
        <v>628</v>
      </c>
      <c r="C286" s="30" t="s">
        <v>424</v>
      </c>
      <c r="D286" s="44">
        <f>пр.4!G270</f>
        <v>0</v>
      </c>
    </row>
    <row r="287" spans="1:4" ht="15.75" thickBot="1">
      <c r="A287" s="52" t="s">
        <v>2</v>
      </c>
      <c r="B287" s="30" t="s">
        <v>112</v>
      </c>
      <c r="C287" s="9"/>
      <c r="D287" s="44">
        <f>D288</f>
        <v>370.8</v>
      </c>
    </row>
    <row r="288" spans="1:4" ht="15.75" thickBot="1">
      <c r="A288" s="27" t="s">
        <v>410</v>
      </c>
      <c r="B288" s="30" t="s">
        <v>112</v>
      </c>
      <c r="C288" s="8" t="s">
        <v>424</v>
      </c>
      <c r="D288" s="44">
        <f>пр.4!G272</f>
        <v>370.8</v>
      </c>
    </row>
    <row r="289" spans="1:4" ht="60.75" thickBot="1">
      <c r="A289" s="27" t="s">
        <v>770</v>
      </c>
      <c r="B289" s="45" t="s">
        <v>584</v>
      </c>
      <c r="C289" s="30"/>
      <c r="D289" s="44">
        <f>D290</f>
        <v>12000</v>
      </c>
    </row>
    <row r="290" spans="1:4" ht="24.75" thickBot="1">
      <c r="A290" s="27" t="s">
        <v>409</v>
      </c>
      <c r="B290" s="45" t="s">
        <v>584</v>
      </c>
      <c r="C290" s="30" t="s">
        <v>321</v>
      </c>
      <c r="D290" s="44">
        <f>пр.4!G278</f>
        <v>12000</v>
      </c>
    </row>
    <row r="291" spans="1:4" ht="26.25" thickBot="1">
      <c r="A291" s="65" t="s">
        <v>993</v>
      </c>
      <c r="B291" s="57" t="s">
        <v>121</v>
      </c>
      <c r="C291" s="53"/>
      <c r="D291" s="212">
        <f>D292</f>
        <v>8.9</v>
      </c>
    </row>
    <row r="292" spans="1:4" ht="26.25" thickBot="1">
      <c r="A292" s="58" t="s">
        <v>690</v>
      </c>
      <c r="B292" s="29" t="s">
        <v>122</v>
      </c>
      <c r="C292" s="8"/>
      <c r="D292" s="120">
        <f>D294</f>
        <v>8.9</v>
      </c>
    </row>
    <row r="293" spans="1:4" ht="26.25" thickBot="1">
      <c r="A293" s="222" t="s">
        <v>55</v>
      </c>
      <c r="B293" s="30" t="s">
        <v>123</v>
      </c>
      <c r="C293" s="8"/>
      <c r="D293" s="44">
        <f>D294</f>
        <v>8.9</v>
      </c>
    </row>
    <row r="294" spans="1:4" ht="15.75" thickBot="1">
      <c r="A294" s="27" t="s">
        <v>410</v>
      </c>
      <c r="B294" s="30" t="s">
        <v>123</v>
      </c>
      <c r="C294" s="8" t="s">
        <v>424</v>
      </c>
      <c r="D294" s="44">
        <f>пр.4!G282</f>
        <v>8.9</v>
      </c>
    </row>
    <row r="295" spans="1:4" ht="26.25" thickBot="1">
      <c r="A295" s="60" t="s">
        <v>994</v>
      </c>
      <c r="B295" s="57" t="s">
        <v>124</v>
      </c>
      <c r="C295" s="53"/>
      <c r="D295" s="212">
        <f>D296</f>
        <v>61.9</v>
      </c>
    </row>
    <row r="296" spans="1:4" ht="26.25" thickBot="1">
      <c r="A296" s="54" t="s">
        <v>812</v>
      </c>
      <c r="B296" s="29" t="s">
        <v>125</v>
      </c>
      <c r="C296" s="8"/>
      <c r="D296" s="120">
        <f>D297+D302+D300</f>
        <v>61.9</v>
      </c>
    </row>
    <row r="297" spans="1:4" ht="15.75" thickBot="1">
      <c r="A297" s="222" t="s">
        <v>107</v>
      </c>
      <c r="B297" s="30" t="s">
        <v>126</v>
      </c>
      <c r="C297" s="9" t="s">
        <v>300</v>
      </c>
      <c r="D297" s="44">
        <f>D298+D299</f>
        <v>31.9</v>
      </c>
    </row>
    <row r="298" spans="1:4" ht="15.75" thickBot="1">
      <c r="A298" s="27" t="s">
        <v>410</v>
      </c>
      <c r="B298" s="30" t="s">
        <v>126</v>
      </c>
      <c r="C298" s="8" t="s">
        <v>424</v>
      </c>
      <c r="D298" s="44">
        <f>пр.4!G286</f>
        <v>31.9</v>
      </c>
    </row>
    <row r="299" spans="1:4" ht="15.75" thickBot="1">
      <c r="A299" s="239" t="s">
        <v>411</v>
      </c>
      <c r="B299" s="30" t="s">
        <v>126</v>
      </c>
      <c r="C299" s="8" t="s">
        <v>320</v>
      </c>
      <c r="D299" s="44">
        <f>пр.4!G287</f>
        <v>0</v>
      </c>
    </row>
    <row r="300" spans="1:4" ht="15.75" thickBot="1">
      <c r="A300" s="55" t="s">
        <v>108</v>
      </c>
      <c r="B300" s="30" t="s">
        <v>636</v>
      </c>
      <c r="C300" s="30"/>
      <c r="D300" s="44">
        <f>D301</f>
        <v>0</v>
      </c>
    </row>
    <row r="301" spans="1:4" ht="15.75" thickBot="1">
      <c r="A301" s="27" t="s">
        <v>410</v>
      </c>
      <c r="B301" s="30" t="s">
        <v>636</v>
      </c>
      <c r="C301" s="30" t="s">
        <v>424</v>
      </c>
      <c r="D301" s="44">
        <f>пр.4!G289</f>
        <v>0</v>
      </c>
    </row>
    <row r="302" spans="1:4" ht="15.75" thickBot="1">
      <c r="A302" s="222" t="s">
        <v>2</v>
      </c>
      <c r="B302" s="30" t="s">
        <v>127</v>
      </c>
      <c r="C302" s="8"/>
      <c r="D302" s="44">
        <f>D303</f>
        <v>30</v>
      </c>
    </row>
    <row r="303" spans="1:4" ht="15.75" thickBot="1">
      <c r="A303" s="27" t="s">
        <v>410</v>
      </c>
      <c r="B303" s="30" t="s">
        <v>127</v>
      </c>
      <c r="C303" s="8" t="s">
        <v>424</v>
      </c>
      <c r="D303" s="44">
        <f>пр.4!G291</f>
        <v>30</v>
      </c>
    </row>
    <row r="304" spans="1:4" ht="26.25" thickBot="1">
      <c r="A304" s="60" t="s">
        <v>995</v>
      </c>
      <c r="B304" s="57" t="s">
        <v>128</v>
      </c>
      <c r="C304" s="48"/>
      <c r="D304" s="212">
        <f>D305</f>
        <v>0</v>
      </c>
    </row>
    <row r="305" spans="1:4" ht="39" thickBot="1">
      <c r="A305" s="54" t="s">
        <v>813</v>
      </c>
      <c r="B305" s="29" t="s">
        <v>129</v>
      </c>
      <c r="C305" s="8"/>
      <c r="D305" s="120">
        <f>D307</f>
        <v>0</v>
      </c>
    </row>
    <row r="306" spans="1:4" ht="15.75" thickBot="1">
      <c r="A306" s="222" t="s">
        <v>113</v>
      </c>
      <c r="B306" s="30" t="s">
        <v>130</v>
      </c>
      <c r="C306" s="9"/>
      <c r="D306" s="44">
        <f>D307</f>
        <v>0</v>
      </c>
    </row>
    <row r="307" spans="1:4" ht="15.75" thickBot="1">
      <c r="A307" s="27" t="s">
        <v>410</v>
      </c>
      <c r="B307" s="30" t="s">
        <v>130</v>
      </c>
      <c r="C307" s="8" t="s">
        <v>424</v>
      </c>
      <c r="D307" s="44">
        <f>пр.4!G343</f>
        <v>0</v>
      </c>
    </row>
    <row r="308" spans="1:4" ht="29.45" customHeight="1" thickBot="1">
      <c r="A308" s="189" t="s">
        <v>996</v>
      </c>
      <c r="B308" s="186" t="s">
        <v>131</v>
      </c>
      <c r="C308" s="281"/>
      <c r="D308" s="287">
        <f>D312</f>
        <v>0</v>
      </c>
    </row>
    <row r="309" spans="1:4" s="18" customFormat="1" ht="29.45" customHeight="1" thickBot="1">
      <c r="A309" s="78" t="s">
        <v>810</v>
      </c>
      <c r="B309" s="119" t="s">
        <v>717</v>
      </c>
      <c r="C309" s="379"/>
      <c r="D309" s="120">
        <f>D310</f>
        <v>0</v>
      </c>
    </row>
    <row r="310" spans="1:4" s="18" customFormat="1" ht="29.45" customHeight="1" thickBot="1">
      <c r="A310" s="86" t="s">
        <v>114</v>
      </c>
      <c r="B310" s="45" t="s">
        <v>718</v>
      </c>
      <c r="C310" s="379"/>
      <c r="D310" s="44">
        <f>D311</f>
        <v>0</v>
      </c>
    </row>
    <row r="311" spans="1:4" s="18" customFormat="1" ht="19.149999999999999" customHeight="1" thickBot="1">
      <c r="A311" s="43" t="s">
        <v>410</v>
      </c>
      <c r="B311" s="45" t="s">
        <v>718</v>
      </c>
      <c r="C311" s="379" t="s">
        <v>424</v>
      </c>
      <c r="D311" s="44">
        <v>0</v>
      </c>
    </row>
    <row r="312" spans="1:4" ht="26.25" thickBot="1">
      <c r="A312" s="78" t="s">
        <v>814</v>
      </c>
      <c r="B312" s="119" t="s">
        <v>132</v>
      </c>
      <c r="C312" s="119"/>
      <c r="D312" s="44">
        <f>D313</f>
        <v>0</v>
      </c>
    </row>
    <row r="313" spans="1:4" ht="26.25" thickBot="1">
      <c r="A313" s="86" t="s">
        <v>114</v>
      </c>
      <c r="B313" s="45" t="s">
        <v>133</v>
      </c>
      <c r="C313" s="45"/>
      <c r="D313" s="44">
        <f>D314</f>
        <v>0</v>
      </c>
    </row>
    <row r="314" spans="1:4" ht="15.75" thickBot="1">
      <c r="A314" s="43" t="s">
        <v>410</v>
      </c>
      <c r="B314" s="45" t="s">
        <v>133</v>
      </c>
      <c r="C314" s="45" t="s">
        <v>424</v>
      </c>
      <c r="D314" s="44">
        <f>пр.4!G338</f>
        <v>0</v>
      </c>
    </row>
    <row r="315" spans="1:4" ht="15.75" thickBot="1">
      <c r="A315" s="60" t="s">
        <v>983</v>
      </c>
      <c r="B315" s="57" t="s">
        <v>134</v>
      </c>
      <c r="C315" s="48"/>
      <c r="D315" s="212">
        <f>D316</f>
        <v>0</v>
      </c>
    </row>
    <row r="316" spans="1:4" ht="39" thickBot="1">
      <c r="A316" s="54" t="s">
        <v>815</v>
      </c>
      <c r="B316" s="29" t="s">
        <v>135</v>
      </c>
      <c r="C316" s="8"/>
      <c r="D316" s="120">
        <f>D318</f>
        <v>0</v>
      </c>
    </row>
    <row r="317" spans="1:4" ht="26.25" thickBot="1">
      <c r="A317" s="222" t="s">
        <v>115</v>
      </c>
      <c r="B317" s="30" t="s">
        <v>136</v>
      </c>
      <c r="C317" s="8"/>
      <c r="D317" s="44">
        <f>D318</f>
        <v>0</v>
      </c>
    </row>
    <row r="318" spans="1:4" ht="15.75" thickBot="1">
      <c r="A318" s="27" t="s">
        <v>561</v>
      </c>
      <c r="B318" s="30" t="s">
        <v>136</v>
      </c>
      <c r="C318" s="8" t="s">
        <v>560</v>
      </c>
      <c r="D318" s="44">
        <f>пр.4!G374</f>
        <v>0</v>
      </c>
    </row>
    <row r="319" spans="1:4" ht="26.25" thickBot="1">
      <c r="A319" s="60" t="s">
        <v>997</v>
      </c>
      <c r="B319" s="57" t="s">
        <v>137</v>
      </c>
      <c r="C319" s="48"/>
      <c r="D319" s="212">
        <f>D320</f>
        <v>168.8</v>
      </c>
    </row>
    <row r="320" spans="1:4" ht="26.25" thickBot="1">
      <c r="A320" s="58" t="s">
        <v>816</v>
      </c>
      <c r="B320" s="29" t="s">
        <v>138</v>
      </c>
      <c r="C320" s="9"/>
      <c r="D320" s="120">
        <f>D321+D323</f>
        <v>168.8</v>
      </c>
    </row>
    <row r="321" spans="1:4" ht="26.25" thickBot="1">
      <c r="A321" s="222" t="s">
        <v>115</v>
      </c>
      <c r="B321" s="30" t="s">
        <v>139</v>
      </c>
      <c r="C321" s="8"/>
      <c r="D321" s="44">
        <f>D322</f>
        <v>0</v>
      </c>
    </row>
    <row r="322" spans="1:4" ht="15.75" thickBot="1">
      <c r="A322" s="27" t="s">
        <v>410</v>
      </c>
      <c r="B322" s="30" t="s">
        <v>139</v>
      </c>
      <c r="C322" s="8" t="s">
        <v>424</v>
      </c>
      <c r="D322" s="44">
        <f>пр.4!G378</f>
        <v>0</v>
      </c>
    </row>
    <row r="323" spans="1:4" ht="39" thickBot="1">
      <c r="A323" s="383" t="s">
        <v>116</v>
      </c>
      <c r="B323" s="45" t="s">
        <v>818</v>
      </c>
      <c r="C323" s="34"/>
      <c r="D323" s="44">
        <f>D324</f>
        <v>168.8</v>
      </c>
    </row>
    <row r="324" spans="1:4" ht="15.75" thickBot="1">
      <c r="A324" s="43" t="s">
        <v>410</v>
      </c>
      <c r="B324" s="45" t="s">
        <v>818</v>
      </c>
      <c r="C324" s="379" t="s">
        <v>424</v>
      </c>
      <c r="D324" s="44">
        <f>пр.4!G380+пр.4!G382</f>
        <v>168.8</v>
      </c>
    </row>
    <row r="325" spans="1:4" ht="15.75" thickBot="1">
      <c r="A325" s="138" t="s">
        <v>998</v>
      </c>
      <c r="B325" s="142" t="s">
        <v>140</v>
      </c>
      <c r="C325" s="140"/>
      <c r="D325" s="213">
        <f>D326+D329</f>
        <v>175</v>
      </c>
    </row>
    <row r="326" spans="1:4" ht="26.25" thickBot="1">
      <c r="A326" s="54" t="s">
        <v>478</v>
      </c>
      <c r="B326" s="29" t="s">
        <v>141</v>
      </c>
      <c r="C326" s="8"/>
      <c r="D326" s="120">
        <f>D327</f>
        <v>175</v>
      </c>
    </row>
    <row r="327" spans="1:4" ht="15.75" thickBot="1">
      <c r="A327" s="222" t="s">
        <v>423</v>
      </c>
      <c r="B327" s="30" t="s">
        <v>508</v>
      </c>
      <c r="C327" s="8"/>
      <c r="D327" s="44">
        <f>D328</f>
        <v>175</v>
      </c>
    </row>
    <row r="328" spans="1:4" ht="15.75" thickBot="1">
      <c r="A328" s="27" t="s">
        <v>410</v>
      </c>
      <c r="B328" s="30" t="s">
        <v>508</v>
      </c>
      <c r="C328" s="8" t="s">
        <v>424</v>
      </c>
      <c r="D328" s="44">
        <f>пр.4!G354</f>
        <v>175</v>
      </c>
    </row>
    <row r="329" spans="1:4" ht="51.75" thickBot="1">
      <c r="A329" s="38" t="s">
        <v>719</v>
      </c>
      <c r="B329" s="119" t="s">
        <v>509</v>
      </c>
      <c r="C329" s="8"/>
      <c r="D329" s="120">
        <f>D330+D332</f>
        <v>0</v>
      </c>
    </row>
    <row r="330" spans="1:4" ht="15.75" thickBot="1">
      <c r="A330" s="222" t="s">
        <v>423</v>
      </c>
      <c r="B330" s="45" t="s">
        <v>510</v>
      </c>
      <c r="C330" s="8"/>
      <c r="D330" s="44">
        <f>D331</f>
        <v>0</v>
      </c>
    </row>
    <row r="331" spans="1:4" ht="15.75" thickBot="1">
      <c r="A331" s="27" t="s">
        <v>410</v>
      </c>
      <c r="B331" s="45" t="s">
        <v>510</v>
      </c>
      <c r="C331" s="8" t="s">
        <v>424</v>
      </c>
      <c r="D331" s="44">
        <f>пр.4!G357</f>
        <v>0</v>
      </c>
    </row>
    <row r="332" spans="1:4" ht="15.75" thickBot="1">
      <c r="A332" s="222" t="s">
        <v>2</v>
      </c>
      <c r="B332" s="45" t="s">
        <v>588</v>
      </c>
      <c r="C332" s="30"/>
      <c r="D332" s="44">
        <f>D333</f>
        <v>0</v>
      </c>
    </row>
    <row r="333" spans="1:4" ht="15.75" thickBot="1">
      <c r="A333" s="27" t="s">
        <v>410</v>
      </c>
      <c r="B333" s="45" t="s">
        <v>588</v>
      </c>
      <c r="C333" s="30" t="s">
        <v>424</v>
      </c>
      <c r="D333" s="44">
        <f>пр.4!G359</f>
        <v>0</v>
      </c>
    </row>
    <row r="334" spans="1:4" ht="15.75" thickBot="1">
      <c r="A334" s="60" t="s">
        <v>999</v>
      </c>
      <c r="B334" s="57" t="s">
        <v>142</v>
      </c>
      <c r="C334" s="48"/>
      <c r="D334" s="212">
        <f>D335+D340</f>
        <v>211.3</v>
      </c>
    </row>
    <row r="335" spans="1:4" ht="26.25" thickBot="1">
      <c r="A335" s="54" t="s">
        <v>694</v>
      </c>
      <c r="B335" s="29" t="s">
        <v>143</v>
      </c>
      <c r="C335" s="8"/>
      <c r="D335" s="120">
        <f>D336+D339</f>
        <v>102</v>
      </c>
    </row>
    <row r="336" spans="1:4" ht="26.25" thickBot="1">
      <c r="A336" s="222" t="s">
        <v>115</v>
      </c>
      <c r="B336" s="30" t="s">
        <v>144</v>
      </c>
      <c r="C336" s="9"/>
      <c r="D336" s="44">
        <f>D337+D338</f>
        <v>102</v>
      </c>
    </row>
    <row r="337" spans="1:4" ht="15.75" thickBot="1">
      <c r="A337" s="27" t="s">
        <v>410</v>
      </c>
      <c r="B337" s="30" t="s">
        <v>144</v>
      </c>
      <c r="C337" s="8" t="s">
        <v>424</v>
      </c>
      <c r="D337" s="44">
        <f>пр.4!G426</f>
        <v>102</v>
      </c>
    </row>
    <row r="338" spans="1:4" ht="15.75" thickBot="1">
      <c r="A338" s="240" t="s">
        <v>411</v>
      </c>
      <c r="B338" s="30" t="s">
        <v>144</v>
      </c>
      <c r="C338" s="8" t="s">
        <v>320</v>
      </c>
      <c r="D338" s="44">
        <f>пр.4!G427</f>
        <v>0</v>
      </c>
    </row>
    <row r="339" spans="1:4" ht="15.75" thickBot="1">
      <c r="A339" s="375" t="s">
        <v>796</v>
      </c>
      <c r="B339" s="30" t="s">
        <v>785</v>
      </c>
      <c r="C339" s="30" t="s">
        <v>786</v>
      </c>
      <c r="D339" s="44">
        <f>пр.4!G428+пр.4!G429</f>
        <v>0</v>
      </c>
    </row>
    <row r="340" spans="1:4" ht="26.25" thickBot="1">
      <c r="A340" s="78" t="s">
        <v>971</v>
      </c>
      <c r="B340" s="29" t="s">
        <v>1016</v>
      </c>
      <c r="C340" s="29"/>
      <c r="D340" s="120">
        <f>D341</f>
        <v>109.3</v>
      </c>
    </row>
    <row r="341" spans="1:4" ht="26.25" thickBot="1">
      <c r="A341" s="86" t="s">
        <v>115</v>
      </c>
      <c r="B341" s="30" t="s">
        <v>1017</v>
      </c>
      <c r="C341" s="30"/>
      <c r="D341" s="44">
        <f>D342+D343</f>
        <v>109.3</v>
      </c>
    </row>
    <row r="342" spans="1:4" ht="15.75" thickBot="1">
      <c r="A342" s="43" t="s">
        <v>410</v>
      </c>
      <c r="B342" s="30" t="s">
        <v>1017</v>
      </c>
      <c r="C342" s="45" t="s">
        <v>424</v>
      </c>
      <c r="D342" s="44">
        <f>пр.4!G432</f>
        <v>29.3</v>
      </c>
    </row>
    <row r="343" spans="1:4" ht="15.75" thickBot="1">
      <c r="A343" s="43" t="s">
        <v>418</v>
      </c>
      <c r="B343" s="30" t="s">
        <v>1017</v>
      </c>
      <c r="C343" s="45" t="s">
        <v>248</v>
      </c>
      <c r="D343" s="44">
        <f>пр.4!G433</f>
        <v>80</v>
      </c>
    </row>
    <row r="344" spans="1:4" ht="39" thickBot="1">
      <c r="A344" s="141" t="s">
        <v>1000</v>
      </c>
      <c r="B344" s="142" t="s">
        <v>504</v>
      </c>
      <c r="C344" s="143"/>
      <c r="D344" s="213">
        <f>D345</f>
        <v>7773.5000000000009</v>
      </c>
    </row>
    <row r="345" spans="1:4" ht="15.75" thickBot="1">
      <c r="A345" s="78" t="s">
        <v>721</v>
      </c>
      <c r="B345" s="119" t="s">
        <v>519</v>
      </c>
      <c r="C345" s="45"/>
      <c r="D345" s="120">
        <f>D346+D348+D350</f>
        <v>7773.5000000000009</v>
      </c>
    </row>
    <row r="346" spans="1:4" ht="15.75" thickBot="1">
      <c r="A346" s="64" t="s">
        <v>421</v>
      </c>
      <c r="B346" s="45" t="s">
        <v>520</v>
      </c>
      <c r="C346" s="45"/>
      <c r="D346" s="44">
        <f>D347</f>
        <v>5827.1</v>
      </c>
    </row>
    <row r="347" spans="1:4" ht="24.75" thickBot="1">
      <c r="A347" s="27" t="s">
        <v>409</v>
      </c>
      <c r="B347" s="45" t="s">
        <v>520</v>
      </c>
      <c r="C347" s="45" t="s">
        <v>321</v>
      </c>
      <c r="D347" s="44">
        <f>пр.4!G313</f>
        <v>5827.1</v>
      </c>
    </row>
    <row r="348" spans="1:4" ht="15.75" thickBot="1">
      <c r="A348" s="55" t="s">
        <v>107</v>
      </c>
      <c r="B348" s="45" t="s">
        <v>521</v>
      </c>
      <c r="C348" s="45"/>
      <c r="D348" s="44">
        <f>D349</f>
        <v>1926.8</v>
      </c>
    </row>
    <row r="349" spans="1:4" ht="15.75" thickBot="1">
      <c r="A349" s="43" t="s">
        <v>410</v>
      </c>
      <c r="B349" s="45" t="s">
        <v>521</v>
      </c>
      <c r="C349" s="45" t="s">
        <v>424</v>
      </c>
      <c r="D349" s="44">
        <f>пр.4!G315</f>
        <v>1926.8</v>
      </c>
    </row>
    <row r="350" spans="1:4" ht="15.75" thickBot="1">
      <c r="A350" s="86" t="s">
        <v>2</v>
      </c>
      <c r="B350" s="45" t="s">
        <v>522</v>
      </c>
      <c r="C350" s="45"/>
      <c r="D350" s="44">
        <f>D351</f>
        <v>19.600000000000001</v>
      </c>
    </row>
    <row r="351" spans="1:4" ht="15.75" thickBot="1">
      <c r="A351" s="43" t="s">
        <v>410</v>
      </c>
      <c r="B351" s="45" t="s">
        <v>523</v>
      </c>
      <c r="C351" s="45" t="s">
        <v>424</v>
      </c>
      <c r="D351" s="44">
        <f>пр.4!G317</f>
        <v>19.600000000000001</v>
      </c>
    </row>
    <row r="352" spans="1:4" ht="26.25" thickBot="1">
      <c r="A352" s="141" t="s">
        <v>1001</v>
      </c>
      <c r="B352" s="142" t="s">
        <v>517</v>
      </c>
      <c r="C352" s="140"/>
      <c r="D352" s="214">
        <f>D353</f>
        <v>0</v>
      </c>
    </row>
    <row r="353" spans="1:4" ht="26.25" thickBot="1">
      <c r="A353" s="38" t="s">
        <v>480</v>
      </c>
      <c r="B353" s="119" t="s">
        <v>518</v>
      </c>
      <c r="C353" s="8" t="s">
        <v>300</v>
      </c>
      <c r="D353" s="44">
        <f>D354</f>
        <v>0</v>
      </c>
    </row>
    <row r="354" spans="1:4" ht="15.75" thickBot="1">
      <c r="A354" s="222" t="s">
        <v>423</v>
      </c>
      <c r="B354" s="45" t="s">
        <v>516</v>
      </c>
      <c r="C354" s="8"/>
      <c r="D354" s="44">
        <f>D355</f>
        <v>0</v>
      </c>
    </row>
    <row r="355" spans="1:4" ht="15.75" thickBot="1">
      <c r="A355" s="27" t="s">
        <v>410</v>
      </c>
      <c r="B355" s="45" t="s">
        <v>516</v>
      </c>
      <c r="C355" s="8" t="s">
        <v>424</v>
      </c>
      <c r="D355" s="44">
        <f>пр.4!G363</f>
        <v>0</v>
      </c>
    </row>
    <row r="356" spans="1:4" ht="26.25" thickBot="1">
      <c r="A356" s="60" t="s">
        <v>1002</v>
      </c>
      <c r="B356" s="57" t="s">
        <v>145</v>
      </c>
      <c r="C356" s="48"/>
      <c r="D356" s="212">
        <f>D357</f>
        <v>30</v>
      </c>
    </row>
    <row r="357" spans="1:4" ht="26.25" thickBot="1">
      <c r="A357" s="54" t="s">
        <v>117</v>
      </c>
      <c r="B357" s="29" t="s">
        <v>146</v>
      </c>
      <c r="C357" s="9"/>
      <c r="D357" s="120">
        <f>D359</f>
        <v>30</v>
      </c>
    </row>
    <row r="358" spans="1:4" ht="26.25" thickBot="1">
      <c r="A358" s="222" t="s">
        <v>115</v>
      </c>
      <c r="B358" s="30" t="s">
        <v>147</v>
      </c>
      <c r="C358" s="9"/>
      <c r="D358" s="44">
        <f>D359</f>
        <v>30</v>
      </c>
    </row>
    <row r="359" spans="1:4" ht="15.75" thickBot="1">
      <c r="A359" s="241" t="s">
        <v>418</v>
      </c>
      <c r="B359" s="30" t="s">
        <v>147</v>
      </c>
      <c r="C359" s="8" t="s">
        <v>248</v>
      </c>
      <c r="D359" s="44">
        <f>пр.4!G448</f>
        <v>30</v>
      </c>
    </row>
    <row r="360" spans="1:4" ht="26.25" thickBot="1">
      <c r="A360" s="60" t="s">
        <v>1003</v>
      </c>
      <c r="B360" s="57" t="s">
        <v>148</v>
      </c>
      <c r="C360" s="48"/>
      <c r="D360" s="212">
        <f>D361+D367</f>
        <v>979.59999999999991</v>
      </c>
    </row>
    <row r="361" spans="1:4" ht="15.75" thickBot="1">
      <c r="A361" s="54" t="s">
        <v>118</v>
      </c>
      <c r="B361" s="29" t="s">
        <v>426</v>
      </c>
      <c r="C361" s="8"/>
      <c r="D361" s="120">
        <f>D362+D364</f>
        <v>979.59999999999991</v>
      </c>
    </row>
    <row r="362" spans="1:4" ht="41.45" customHeight="1" thickBot="1">
      <c r="A362" s="28" t="s">
        <v>720</v>
      </c>
      <c r="B362" s="30" t="s">
        <v>425</v>
      </c>
      <c r="C362" s="8"/>
      <c r="D362" s="44">
        <f>D363</f>
        <v>384.09999999999997</v>
      </c>
    </row>
    <row r="363" spans="1:4" ht="15.75" thickBot="1">
      <c r="A363" s="27" t="s">
        <v>410</v>
      </c>
      <c r="B363" s="30" t="s">
        <v>425</v>
      </c>
      <c r="C363" s="8" t="s">
        <v>424</v>
      </c>
      <c r="D363" s="44">
        <f>пр.4!G474+пр.4!G476</f>
        <v>384.09999999999997</v>
      </c>
    </row>
    <row r="364" spans="1:4" ht="15.75" thickBot="1">
      <c r="A364" s="222" t="s">
        <v>119</v>
      </c>
      <c r="B364" s="30" t="s">
        <v>150</v>
      </c>
      <c r="C364" s="8"/>
      <c r="D364" s="44">
        <f>D366+D365</f>
        <v>595.5</v>
      </c>
    </row>
    <row r="365" spans="1:4" ht="26.25" thickBot="1">
      <c r="A365" s="222" t="s">
        <v>409</v>
      </c>
      <c r="B365" s="30" t="s">
        <v>150</v>
      </c>
      <c r="C365" s="8" t="s">
        <v>321</v>
      </c>
      <c r="D365" s="44">
        <f>пр.4!G471</f>
        <v>0</v>
      </c>
    </row>
    <row r="366" spans="1:4" ht="15.75" thickBot="1">
      <c r="A366" s="27" t="s">
        <v>410</v>
      </c>
      <c r="B366" s="30" t="s">
        <v>150</v>
      </c>
      <c r="C366" s="8" t="s">
        <v>424</v>
      </c>
      <c r="D366" s="44">
        <f>пр.4!G472</f>
        <v>595.5</v>
      </c>
    </row>
    <row r="367" spans="1:4" ht="15.75" thickBot="1">
      <c r="A367" s="54" t="s">
        <v>477</v>
      </c>
      <c r="B367" s="29" t="s">
        <v>151</v>
      </c>
      <c r="C367" s="9"/>
      <c r="D367" s="120">
        <f>D368</f>
        <v>0</v>
      </c>
    </row>
    <row r="368" spans="1:4" ht="26.25" thickBot="1">
      <c r="A368" s="222" t="s">
        <v>120</v>
      </c>
      <c r="B368" s="30" t="s">
        <v>152</v>
      </c>
      <c r="C368" s="9"/>
      <c r="D368" s="44">
        <f>D369</f>
        <v>0</v>
      </c>
    </row>
    <row r="369" spans="1:4" ht="15.75" thickBot="1">
      <c r="A369" s="27" t="s">
        <v>410</v>
      </c>
      <c r="B369" s="30" t="s">
        <v>152</v>
      </c>
      <c r="C369" s="8" t="s">
        <v>424</v>
      </c>
      <c r="D369" s="44">
        <f>пр.4!G479</f>
        <v>0</v>
      </c>
    </row>
    <row r="370" spans="1:4" ht="26.25" thickBot="1">
      <c r="A370" s="138" t="s">
        <v>1004</v>
      </c>
      <c r="B370" s="142" t="s">
        <v>479</v>
      </c>
      <c r="C370" s="139"/>
      <c r="D370" s="213">
        <f>D371</f>
        <v>12.2</v>
      </c>
    </row>
    <row r="371" spans="1:4" s="18" customFormat="1" ht="51.75" thickBot="1">
      <c r="A371" s="78" t="s">
        <v>820</v>
      </c>
      <c r="B371" s="119" t="s">
        <v>163</v>
      </c>
      <c r="C371" s="34"/>
      <c r="D371" s="120">
        <f>D372</f>
        <v>12.2</v>
      </c>
    </row>
    <row r="372" spans="1:4" s="18" customFormat="1" ht="26.25" thickBot="1">
      <c r="A372" s="86" t="s">
        <v>115</v>
      </c>
      <c r="B372" s="45" t="s">
        <v>164</v>
      </c>
      <c r="C372" s="34"/>
      <c r="D372" s="44">
        <f>D373+D374</f>
        <v>12.2</v>
      </c>
    </row>
    <row r="373" spans="1:4" s="18" customFormat="1" ht="15.75" thickBot="1">
      <c r="A373" s="43" t="s">
        <v>410</v>
      </c>
      <c r="B373" s="45" t="s">
        <v>164</v>
      </c>
      <c r="C373" s="26" t="s">
        <v>424</v>
      </c>
      <c r="D373" s="44">
        <f>пр.4!G437</f>
        <v>12.2</v>
      </c>
    </row>
    <row r="374" spans="1:4" s="18" customFormat="1" ht="15.75" thickBot="1">
      <c r="A374" s="166" t="s">
        <v>418</v>
      </c>
      <c r="B374" s="45" t="s">
        <v>164</v>
      </c>
      <c r="C374" s="26" t="s">
        <v>248</v>
      </c>
      <c r="D374" s="44">
        <f>пр.4!G438</f>
        <v>0</v>
      </c>
    </row>
    <row r="375" spans="1:4" ht="26.25" thickBot="1">
      <c r="A375" s="400" t="s">
        <v>1005</v>
      </c>
      <c r="B375" s="49" t="s">
        <v>601</v>
      </c>
      <c r="C375" s="49"/>
      <c r="D375" s="212">
        <f>D376+D379</f>
        <v>0</v>
      </c>
    </row>
    <row r="376" spans="1:4" ht="26.25" thickBot="1">
      <c r="A376" s="95" t="s">
        <v>879</v>
      </c>
      <c r="B376" s="29" t="s">
        <v>602</v>
      </c>
      <c r="C376" s="8"/>
      <c r="D376" s="120">
        <f>D378</f>
        <v>0</v>
      </c>
    </row>
    <row r="377" spans="1:4" ht="26.25" thickBot="1">
      <c r="A377" s="381" t="s">
        <v>115</v>
      </c>
      <c r="B377" s="30" t="s">
        <v>603</v>
      </c>
      <c r="C377" s="8"/>
      <c r="D377" s="44">
        <f>D378</f>
        <v>0</v>
      </c>
    </row>
    <row r="378" spans="1:4" ht="15.75" thickBot="1">
      <c r="A378" s="27" t="s">
        <v>410</v>
      </c>
      <c r="B378" s="30" t="s">
        <v>603</v>
      </c>
      <c r="C378" s="8" t="s">
        <v>424</v>
      </c>
      <c r="D378" s="44">
        <f>пр.4!G347</f>
        <v>0</v>
      </c>
    </row>
    <row r="379" spans="1:4" ht="39" thickBot="1">
      <c r="A379" s="95" t="s">
        <v>880</v>
      </c>
      <c r="B379" s="29" t="s">
        <v>700</v>
      </c>
      <c r="C379" s="8"/>
      <c r="D379" s="120">
        <f>D380</f>
        <v>0</v>
      </c>
    </row>
    <row r="380" spans="1:4" ht="26.25" thickBot="1">
      <c r="A380" s="86" t="s">
        <v>115</v>
      </c>
      <c r="B380" s="30" t="s">
        <v>701</v>
      </c>
      <c r="C380" s="8"/>
      <c r="D380" s="44">
        <f>D381</f>
        <v>0</v>
      </c>
    </row>
    <row r="381" spans="1:4" ht="15.75" thickBot="1">
      <c r="A381" s="27" t="s">
        <v>410</v>
      </c>
      <c r="B381" s="30" t="s">
        <v>701</v>
      </c>
      <c r="C381" s="8" t="s">
        <v>424</v>
      </c>
      <c r="D381" s="44">
        <f>пр.4!G350</f>
        <v>0</v>
      </c>
    </row>
    <row r="382" spans="1:4" s="18" customFormat="1" ht="26.25" thickBot="1">
      <c r="A382" s="138" t="s">
        <v>1014</v>
      </c>
      <c r="B382" s="142" t="s">
        <v>524</v>
      </c>
      <c r="C382" s="139"/>
      <c r="D382" s="213">
        <f>D383</f>
        <v>0</v>
      </c>
    </row>
    <row r="383" spans="1:4" s="18" customFormat="1" ht="26.25" thickBot="1">
      <c r="A383" s="78" t="s">
        <v>699</v>
      </c>
      <c r="B383" s="119" t="s">
        <v>525</v>
      </c>
      <c r="C383" s="34"/>
      <c r="D383" s="120">
        <f>D384</f>
        <v>0</v>
      </c>
    </row>
    <row r="384" spans="1:4" ht="26.25" thickBot="1">
      <c r="A384" s="86" t="s">
        <v>115</v>
      </c>
      <c r="B384" s="45" t="s">
        <v>526</v>
      </c>
      <c r="C384" s="8"/>
      <c r="D384" s="44">
        <f>D385</f>
        <v>0</v>
      </c>
    </row>
    <row r="385" spans="1:4" ht="15.75" thickBot="1">
      <c r="A385" s="43" t="s">
        <v>410</v>
      </c>
      <c r="B385" s="45" t="s">
        <v>526</v>
      </c>
      <c r="C385" s="8" t="s">
        <v>424</v>
      </c>
      <c r="D385" s="44">
        <f>пр.4!G442</f>
        <v>0</v>
      </c>
    </row>
    <row r="386" spans="1:4" ht="24.75" thickBot="1">
      <c r="A386" s="94" t="s">
        <v>1006</v>
      </c>
      <c r="B386" s="57" t="s">
        <v>162</v>
      </c>
      <c r="C386" s="48"/>
      <c r="D386" s="121">
        <f>D388</f>
        <v>0</v>
      </c>
    </row>
    <row r="387" spans="1:4" ht="24.75" thickBot="1">
      <c r="A387" s="87" t="s">
        <v>697</v>
      </c>
      <c r="B387" s="119" t="s">
        <v>512</v>
      </c>
      <c r="C387" s="26" t="s">
        <v>300</v>
      </c>
      <c r="D387" s="116">
        <f>D388</f>
        <v>0</v>
      </c>
    </row>
    <row r="388" spans="1:4" ht="26.25" thickBot="1">
      <c r="A388" s="86" t="s">
        <v>115</v>
      </c>
      <c r="B388" s="45" t="s">
        <v>511</v>
      </c>
      <c r="C388" s="26" t="s">
        <v>300</v>
      </c>
      <c r="D388" s="117">
        <f>D389</f>
        <v>0</v>
      </c>
    </row>
    <row r="389" spans="1:4" ht="15.75" thickBot="1">
      <c r="A389" s="43" t="s">
        <v>410</v>
      </c>
      <c r="B389" s="45" t="s">
        <v>511</v>
      </c>
      <c r="C389" s="26" t="s">
        <v>424</v>
      </c>
      <c r="D389" s="117">
        <f>пр.4!G458</f>
        <v>0</v>
      </c>
    </row>
    <row r="390" spans="1:4" ht="24.75" thickBot="1">
      <c r="A390" s="87" t="s">
        <v>698</v>
      </c>
      <c r="B390" s="119" t="s">
        <v>513</v>
      </c>
      <c r="C390" s="26"/>
      <c r="D390" s="116">
        <f>D391</f>
        <v>0</v>
      </c>
    </row>
    <row r="391" spans="1:4" ht="26.25" thickBot="1">
      <c r="A391" s="86" t="s">
        <v>115</v>
      </c>
      <c r="B391" s="45" t="s">
        <v>514</v>
      </c>
      <c r="C391" s="26"/>
      <c r="D391" s="117">
        <f>D392</f>
        <v>0</v>
      </c>
    </row>
    <row r="392" spans="1:4" ht="15.75" thickBot="1">
      <c r="A392" s="43" t="s">
        <v>410</v>
      </c>
      <c r="B392" s="45" t="s">
        <v>514</v>
      </c>
      <c r="C392" s="26" t="s">
        <v>424</v>
      </c>
      <c r="D392" s="117">
        <f>пр.4!G461</f>
        <v>0</v>
      </c>
    </row>
    <row r="393" spans="1:4" ht="26.25" thickBot="1">
      <c r="A393" s="111" t="s">
        <v>1007</v>
      </c>
      <c r="B393" s="155" t="s">
        <v>456</v>
      </c>
      <c r="C393" s="154"/>
      <c r="D393" s="215">
        <f>D394+D397+D403</f>
        <v>182.8</v>
      </c>
    </row>
    <row r="394" spans="1:4" ht="33" customHeight="1" thickBot="1">
      <c r="A394" s="54" t="s">
        <v>817</v>
      </c>
      <c r="B394" s="119" t="s">
        <v>515</v>
      </c>
      <c r="C394" s="9"/>
      <c r="D394" s="116">
        <f>D395</f>
        <v>0</v>
      </c>
    </row>
    <row r="395" spans="1:4" ht="26.25" thickBot="1">
      <c r="A395" s="222" t="s">
        <v>115</v>
      </c>
      <c r="B395" s="45" t="s">
        <v>534</v>
      </c>
      <c r="C395" s="8"/>
      <c r="D395" s="117"/>
    </row>
    <row r="396" spans="1:4" ht="15.75" thickBot="1">
      <c r="A396" s="27" t="s">
        <v>410</v>
      </c>
      <c r="B396" s="45" t="s">
        <v>534</v>
      </c>
      <c r="C396" s="8" t="s">
        <v>424</v>
      </c>
      <c r="D396" s="117">
        <f>пр.4!G386</f>
        <v>0</v>
      </c>
    </row>
    <row r="397" spans="1:4" ht="15.75" thickBot="1">
      <c r="A397" s="38" t="s">
        <v>807</v>
      </c>
      <c r="B397" s="119" t="s">
        <v>535</v>
      </c>
      <c r="C397" s="8"/>
      <c r="D397" s="116">
        <f>D398</f>
        <v>182.8</v>
      </c>
    </row>
    <row r="398" spans="1:4" ht="26.25" thickBot="1">
      <c r="A398" s="222" t="s">
        <v>115</v>
      </c>
      <c r="B398" s="45" t="s">
        <v>536</v>
      </c>
      <c r="C398" s="8"/>
      <c r="D398" s="117">
        <f>D399</f>
        <v>182.8</v>
      </c>
    </row>
    <row r="399" spans="1:4" ht="15.75" thickBot="1">
      <c r="A399" s="27" t="s">
        <v>410</v>
      </c>
      <c r="B399" s="45" t="s">
        <v>536</v>
      </c>
      <c r="C399" s="8" t="s">
        <v>424</v>
      </c>
      <c r="D399" s="117">
        <f>пр.4!G389</f>
        <v>182.8</v>
      </c>
    </row>
    <row r="400" spans="1:4" ht="15.75" thickBot="1">
      <c r="A400" s="38" t="s">
        <v>808</v>
      </c>
      <c r="B400" s="119" t="s">
        <v>538</v>
      </c>
      <c r="C400" s="8"/>
      <c r="D400" s="116">
        <f>D401</f>
        <v>0</v>
      </c>
    </row>
    <row r="401" spans="1:4" ht="26.25" thickBot="1">
      <c r="A401" s="222" t="s">
        <v>115</v>
      </c>
      <c r="B401" s="45" t="s">
        <v>537</v>
      </c>
      <c r="C401" s="8"/>
      <c r="D401" s="117">
        <f>D402</f>
        <v>0</v>
      </c>
    </row>
    <row r="402" spans="1:4" ht="15.75" thickBot="1">
      <c r="A402" s="27" t="s">
        <v>410</v>
      </c>
      <c r="B402" s="45" t="s">
        <v>537</v>
      </c>
      <c r="C402" s="8" t="s">
        <v>424</v>
      </c>
      <c r="D402" s="117">
        <f>пр.4!G392</f>
        <v>0</v>
      </c>
    </row>
    <row r="403" spans="1:4" ht="29.45" customHeight="1" thickBot="1">
      <c r="A403" s="38" t="s">
        <v>809</v>
      </c>
      <c r="B403" s="119" t="s">
        <v>539</v>
      </c>
      <c r="C403" s="9"/>
      <c r="D403" s="116">
        <f>D404</f>
        <v>0</v>
      </c>
    </row>
    <row r="404" spans="1:4" ht="26.25" thickBot="1">
      <c r="A404" s="222" t="s">
        <v>115</v>
      </c>
      <c r="B404" s="45" t="s">
        <v>540</v>
      </c>
      <c r="C404" s="8"/>
      <c r="D404" s="117">
        <f>D405</f>
        <v>0</v>
      </c>
    </row>
    <row r="405" spans="1:4" ht="15.75" thickBot="1">
      <c r="A405" s="27" t="s">
        <v>410</v>
      </c>
      <c r="B405" s="30" t="s">
        <v>540</v>
      </c>
      <c r="C405" s="8" t="s">
        <v>424</v>
      </c>
      <c r="D405" s="117">
        <f>пр.4!G395</f>
        <v>0</v>
      </c>
    </row>
    <row r="406" spans="1:4" ht="26.25" thickBot="1">
      <c r="A406" s="111" t="s">
        <v>986</v>
      </c>
      <c r="B406" s="155" t="s">
        <v>803</v>
      </c>
      <c r="C406" s="382"/>
      <c r="D406" s="398">
        <f>D407+D410+D416+D413</f>
        <v>386</v>
      </c>
    </row>
    <row r="407" spans="1:4" ht="26.25" thickBot="1">
      <c r="A407" s="54" t="s">
        <v>823</v>
      </c>
      <c r="B407" s="119" t="s">
        <v>804</v>
      </c>
      <c r="C407" s="8"/>
      <c r="D407" s="44">
        <f>D408</f>
        <v>0</v>
      </c>
    </row>
    <row r="408" spans="1:4" ht="26.25" thickBot="1">
      <c r="A408" s="380" t="s">
        <v>115</v>
      </c>
      <c r="B408" s="45" t="s">
        <v>805</v>
      </c>
      <c r="C408" s="8"/>
      <c r="D408" s="44">
        <f>D409</f>
        <v>0</v>
      </c>
    </row>
    <row r="409" spans="1:4" ht="15.75" thickBot="1">
      <c r="A409" s="27" t="s">
        <v>410</v>
      </c>
      <c r="B409" s="45" t="s">
        <v>805</v>
      </c>
      <c r="C409" s="8" t="s">
        <v>424</v>
      </c>
      <c r="D409" s="44">
        <f>пр.4!G411</f>
        <v>0</v>
      </c>
    </row>
    <row r="410" spans="1:4" ht="15.75" thickBot="1">
      <c r="A410" s="54" t="s">
        <v>824</v>
      </c>
      <c r="B410" s="119" t="s">
        <v>821</v>
      </c>
      <c r="C410" s="8"/>
      <c r="D410" s="44">
        <f>D411</f>
        <v>0</v>
      </c>
    </row>
    <row r="411" spans="1:4" ht="26.25" thickBot="1">
      <c r="A411" s="381" t="s">
        <v>115</v>
      </c>
      <c r="B411" s="45" t="s">
        <v>822</v>
      </c>
      <c r="C411" s="8"/>
      <c r="D411" s="44">
        <f>D412</f>
        <v>0</v>
      </c>
    </row>
    <row r="412" spans="1:4" ht="15.75" thickBot="1">
      <c r="A412" s="27" t="s">
        <v>410</v>
      </c>
      <c r="B412" s="45" t="s">
        <v>822</v>
      </c>
      <c r="C412" s="8" t="s">
        <v>424</v>
      </c>
      <c r="D412" s="44">
        <v>0</v>
      </c>
    </row>
    <row r="413" spans="1:4" ht="26.25" thickBot="1">
      <c r="A413" s="397" t="s">
        <v>877</v>
      </c>
      <c r="B413" s="155" t="s">
        <v>881</v>
      </c>
      <c r="C413" s="382"/>
      <c r="D413" s="398">
        <f>D414</f>
        <v>386</v>
      </c>
    </row>
    <row r="414" spans="1:4" ht="26.25" thickBot="1">
      <c r="A414" s="385" t="s">
        <v>115</v>
      </c>
      <c r="B414" s="45" t="s">
        <v>882</v>
      </c>
      <c r="C414" s="8"/>
      <c r="D414" s="44">
        <f>D415</f>
        <v>386</v>
      </c>
    </row>
    <row r="415" spans="1:4" ht="15.75" thickBot="1">
      <c r="A415" s="385" t="s">
        <v>410</v>
      </c>
      <c r="B415" s="45" t="s">
        <v>882</v>
      </c>
      <c r="C415" s="8" t="s">
        <v>424</v>
      </c>
      <c r="D415" s="44">
        <f>пр.4!G417</f>
        <v>386</v>
      </c>
    </row>
    <row r="416" spans="1:4" s="401" customFormat="1" ht="26.25" thickBot="1">
      <c r="A416" s="385" t="s">
        <v>798</v>
      </c>
      <c r="B416" s="45" t="s">
        <v>883</v>
      </c>
      <c r="C416" s="399"/>
      <c r="D416" s="44">
        <v>0</v>
      </c>
    </row>
    <row r="417" spans="1:5" ht="15.75" thickBot="1">
      <c r="A417" s="28" t="s">
        <v>410</v>
      </c>
      <c r="B417" s="45" t="s">
        <v>883</v>
      </c>
      <c r="C417" s="8" t="s">
        <v>424</v>
      </c>
      <c r="D417" s="44">
        <v>0</v>
      </c>
    </row>
    <row r="418" spans="1:5" s="282" customFormat="1" ht="26.25" thickBot="1">
      <c r="A418" s="295" t="s">
        <v>1008</v>
      </c>
      <c r="B418" s="291" t="s">
        <v>153</v>
      </c>
      <c r="C418" s="292"/>
      <c r="D418" s="293">
        <f>D420+D433</f>
        <v>8413.6</v>
      </c>
      <c r="E418" s="301"/>
    </row>
    <row r="419" spans="1:5" ht="26.25" thickBot="1">
      <c r="A419" s="188" t="s">
        <v>1009</v>
      </c>
      <c r="B419" s="186" t="s">
        <v>501</v>
      </c>
      <c r="C419" s="281"/>
      <c r="D419" s="287">
        <f>D420</f>
        <v>7047.8</v>
      </c>
      <c r="E419" s="288"/>
    </row>
    <row r="420" spans="1:5" ht="26.25" thickBot="1">
      <c r="A420" s="58" t="s">
        <v>702</v>
      </c>
      <c r="B420" s="29" t="s">
        <v>541</v>
      </c>
      <c r="C420" s="8"/>
      <c r="D420" s="120">
        <f>D421+D423+D427+D431+D429</f>
        <v>7047.8</v>
      </c>
    </row>
    <row r="421" spans="1:5" ht="15.75" thickBot="1">
      <c r="A421" s="381" t="s">
        <v>1012</v>
      </c>
      <c r="B421" s="30" t="s">
        <v>542</v>
      </c>
      <c r="C421" s="9"/>
      <c r="D421" s="44">
        <f>D422</f>
        <v>6205.1</v>
      </c>
    </row>
    <row r="422" spans="1:5" ht="25.5" thickBot="1">
      <c r="A422" s="5" t="s">
        <v>409</v>
      </c>
      <c r="B422" s="30" t="s">
        <v>542</v>
      </c>
      <c r="C422" s="8" t="s">
        <v>321</v>
      </c>
      <c r="D422" s="44">
        <f>пр.4!G746</f>
        <v>6205.1</v>
      </c>
    </row>
    <row r="423" spans="1:5" ht="15.75" thickBot="1">
      <c r="A423" s="222" t="s">
        <v>107</v>
      </c>
      <c r="B423" s="30" t="s">
        <v>543</v>
      </c>
      <c r="C423" s="8"/>
      <c r="D423" s="44">
        <f>D424+D426+D425</f>
        <v>794.69999999999993</v>
      </c>
    </row>
    <row r="424" spans="1:5" ht="15.75" thickBot="1">
      <c r="A424" s="27" t="s">
        <v>410</v>
      </c>
      <c r="B424" s="30" t="s">
        <v>543</v>
      </c>
      <c r="C424" s="8" t="s">
        <v>424</v>
      </c>
      <c r="D424" s="44">
        <f>пр.4!G748</f>
        <v>781.9</v>
      </c>
    </row>
    <row r="425" spans="1:5" ht="15.75" thickBot="1">
      <c r="A425" s="5" t="s">
        <v>418</v>
      </c>
      <c r="B425" s="30" t="s">
        <v>543</v>
      </c>
      <c r="C425" s="30" t="s">
        <v>248</v>
      </c>
      <c r="D425" s="44">
        <f>пр.4!G749</f>
        <v>0</v>
      </c>
    </row>
    <row r="426" spans="1:5" ht="15.75" thickBot="1">
      <c r="A426" s="239" t="s">
        <v>411</v>
      </c>
      <c r="B426" s="30" t="s">
        <v>543</v>
      </c>
      <c r="C426" s="8" t="s">
        <v>320</v>
      </c>
      <c r="D426" s="44">
        <f>пр.4!G750</f>
        <v>12.8</v>
      </c>
    </row>
    <row r="427" spans="1:5" ht="15.75" thickBot="1">
      <c r="A427" s="222" t="s">
        <v>108</v>
      </c>
      <c r="B427" s="30" t="s">
        <v>1023</v>
      </c>
      <c r="C427" s="8"/>
      <c r="D427" s="44">
        <f>D428</f>
        <v>11.6</v>
      </c>
    </row>
    <row r="428" spans="1:5" ht="15.75" thickBot="1">
      <c r="A428" s="27" t="s">
        <v>410</v>
      </c>
      <c r="B428" s="30" t="s">
        <v>1023</v>
      </c>
      <c r="C428" s="8" t="s">
        <v>424</v>
      </c>
      <c r="D428" s="44">
        <f>пр.4!G752</f>
        <v>11.6</v>
      </c>
    </row>
    <row r="429" spans="1:5" ht="26.25" thickBot="1">
      <c r="A429" s="52" t="s">
        <v>689</v>
      </c>
      <c r="B429" s="30" t="s">
        <v>634</v>
      </c>
      <c r="C429" s="30"/>
      <c r="D429" s="44">
        <f>D430</f>
        <v>0</v>
      </c>
    </row>
    <row r="430" spans="1:5" ht="15.75" thickBot="1">
      <c r="A430" s="27" t="s">
        <v>410</v>
      </c>
      <c r="B430" s="30" t="s">
        <v>634</v>
      </c>
      <c r="C430" s="30" t="s">
        <v>424</v>
      </c>
      <c r="D430" s="44">
        <f>пр.4!G754</f>
        <v>0</v>
      </c>
    </row>
    <row r="431" spans="1:5" ht="15.75" thickBot="1">
      <c r="A431" s="222" t="s">
        <v>2</v>
      </c>
      <c r="B431" s="30" t="s">
        <v>544</v>
      </c>
      <c r="C431" s="8"/>
      <c r="D431" s="44">
        <f>D432</f>
        <v>36.4</v>
      </c>
    </row>
    <row r="432" spans="1:5" ht="15.75" thickBot="1">
      <c r="A432" s="27" t="s">
        <v>410</v>
      </c>
      <c r="B432" s="30" t="s">
        <v>544</v>
      </c>
      <c r="C432" s="8" t="s">
        <v>424</v>
      </c>
      <c r="D432" s="44">
        <f>пр.4!G756</f>
        <v>36.4</v>
      </c>
    </row>
    <row r="433" spans="1:5" ht="26.25" thickBot="1">
      <c r="A433" s="188" t="s">
        <v>1011</v>
      </c>
      <c r="B433" s="186" t="s">
        <v>502</v>
      </c>
      <c r="C433" s="194"/>
      <c r="D433" s="287">
        <f>D434+D438+D444</f>
        <v>1365.8</v>
      </c>
      <c r="E433" s="288"/>
    </row>
    <row r="434" spans="1:5" ht="15.75" thickBot="1">
      <c r="A434" s="58" t="s">
        <v>498</v>
      </c>
      <c r="B434" s="119" t="s">
        <v>527</v>
      </c>
      <c r="C434" s="119"/>
      <c r="D434" s="120">
        <f>D435</f>
        <v>437.79999999999995</v>
      </c>
    </row>
    <row r="435" spans="1:5" ht="15.75" thickBot="1">
      <c r="A435" s="81" t="s">
        <v>154</v>
      </c>
      <c r="B435" s="45" t="s">
        <v>528</v>
      </c>
      <c r="C435" s="45"/>
      <c r="D435" s="44">
        <f>D436+D437</f>
        <v>437.79999999999995</v>
      </c>
    </row>
    <row r="436" spans="1:5" ht="15.75" thickBot="1">
      <c r="A436" s="43" t="s">
        <v>410</v>
      </c>
      <c r="B436" s="45" t="s">
        <v>528</v>
      </c>
      <c r="C436" s="45" t="s">
        <v>424</v>
      </c>
      <c r="D436" s="44">
        <f>пр.4!G762</f>
        <v>288.39999999999998</v>
      </c>
    </row>
    <row r="437" spans="1:5" ht="15.75" thickBot="1">
      <c r="A437" s="239" t="s">
        <v>411</v>
      </c>
      <c r="B437" s="45" t="s">
        <v>528</v>
      </c>
      <c r="C437" s="45" t="s">
        <v>320</v>
      </c>
      <c r="D437" s="44">
        <f>пр.4!G763</f>
        <v>149.4</v>
      </c>
    </row>
    <row r="438" spans="1:5" ht="15.75" thickBot="1">
      <c r="A438" s="58" t="s">
        <v>499</v>
      </c>
      <c r="B438" s="119" t="s">
        <v>529</v>
      </c>
      <c r="C438" s="119"/>
      <c r="D438" s="120">
        <f>D439+D442</f>
        <v>876</v>
      </c>
    </row>
    <row r="439" spans="1:5" ht="15.75" thickBot="1">
      <c r="A439" s="81" t="s">
        <v>154</v>
      </c>
      <c r="B439" s="45" t="s">
        <v>530</v>
      </c>
      <c r="C439" s="45"/>
      <c r="D439" s="44">
        <f>D440+D441</f>
        <v>0</v>
      </c>
    </row>
    <row r="440" spans="1:5" ht="15.75" thickBot="1">
      <c r="A440" s="43" t="s">
        <v>410</v>
      </c>
      <c r="B440" s="45" t="s">
        <v>530</v>
      </c>
      <c r="C440" s="45" t="s">
        <v>424</v>
      </c>
      <c r="D440" s="44">
        <f>пр.4!G766</f>
        <v>0</v>
      </c>
    </row>
    <row r="441" spans="1:5" ht="15.75" thickBot="1">
      <c r="A441" s="43" t="s">
        <v>569</v>
      </c>
      <c r="B441" s="45" t="s">
        <v>530</v>
      </c>
      <c r="C441" s="45" t="s">
        <v>570</v>
      </c>
      <c r="D441" s="44">
        <f>пр.4!G767</f>
        <v>0</v>
      </c>
    </row>
    <row r="442" spans="1:5" ht="26.25" thickBot="1">
      <c r="A442" s="81" t="s">
        <v>953</v>
      </c>
      <c r="B442" s="45" t="s">
        <v>954</v>
      </c>
      <c r="C442" s="442"/>
      <c r="D442" s="125">
        <f>D443</f>
        <v>876</v>
      </c>
    </row>
    <row r="443" spans="1:5" ht="15.75" thickBot="1">
      <c r="A443" s="43" t="s">
        <v>410</v>
      </c>
      <c r="B443" s="45" t="s">
        <v>954</v>
      </c>
      <c r="C443" s="442" t="s">
        <v>424</v>
      </c>
      <c r="D443" s="117">
        <f>пр.4!G775</f>
        <v>876</v>
      </c>
    </row>
    <row r="444" spans="1:5" ht="39" thickBot="1">
      <c r="A444" s="58" t="s">
        <v>500</v>
      </c>
      <c r="B444" s="119" t="s">
        <v>531</v>
      </c>
      <c r="C444" s="30"/>
      <c r="D444" s="120">
        <f>D445</f>
        <v>52</v>
      </c>
    </row>
    <row r="445" spans="1:5" ht="15.75" thickBot="1">
      <c r="A445" s="81" t="s">
        <v>154</v>
      </c>
      <c r="B445" s="45" t="s">
        <v>532</v>
      </c>
      <c r="C445" s="30"/>
      <c r="D445" s="44">
        <f>пр.4!G770</f>
        <v>52</v>
      </c>
    </row>
    <row r="446" spans="1:5" ht="15.75" thickBot="1">
      <c r="A446" s="43" t="s">
        <v>410</v>
      </c>
      <c r="B446" s="45" t="s">
        <v>532</v>
      </c>
      <c r="C446" s="30" t="s">
        <v>424</v>
      </c>
      <c r="D446" s="44">
        <f>пр.4!G770</f>
        <v>52</v>
      </c>
      <c r="E446" s="294"/>
    </row>
    <row r="447" spans="1:5" ht="26.25" thickBot="1">
      <c r="A447" s="290" t="s">
        <v>1010</v>
      </c>
      <c r="B447" s="291" t="s">
        <v>192</v>
      </c>
      <c r="C447" s="292"/>
      <c r="D447" s="293">
        <f>D448+D467+D470</f>
        <v>83136</v>
      </c>
    </row>
    <row r="448" spans="1:5" ht="26.25" thickBot="1">
      <c r="A448" s="60" t="s">
        <v>703</v>
      </c>
      <c r="B448" s="57" t="s">
        <v>193</v>
      </c>
      <c r="C448" s="53"/>
      <c r="D448" s="212">
        <f>D449+D452+D456+D461+D463+D459+D465</f>
        <v>18077</v>
      </c>
    </row>
    <row r="449" spans="1:4" ht="15.75" thickBot="1">
      <c r="A449" s="222" t="s">
        <v>421</v>
      </c>
      <c r="B449" s="30" t="s">
        <v>194</v>
      </c>
      <c r="C449" s="9"/>
      <c r="D449" s="44">
        <f>D450+D451</f>
        <v>14420.6</v>
      </c>
    </row>
    <row r="450" spans="1:4" ht="25.5" thickBot="1">
      <c r="A450" s="5" t="s">
        <v>409</v>
      </c>
      <c r="B450" s="30" t="s">
        <v>194</v>
      </c>
      <c r="C450" s="8" t="s">
        <v>321</v>
      </c>
      <c r="D450" s="44">
        <f>пр.4!G534</f>
        <v>14160.6</v>
      </c>
    </row>
    <row r="451" spans="1:4" ht="15.75" thickBot="1">
      <c r="A451" s="166" t="s">
        <v>418</v>
      </c>
      <c r="B451" s="30" t="s">
        <v>923</v>
      </c>
      <c r="C451" s="8" t="s">
        <v>248</v>
      </c>
      <c r="D451" s="44">
        <f>пр.4!G535</f>
        <v>260</v>
      </c>
    </row>
    <row r="452" spans="1:4" ht="15.75" thickBot="1">
      <c r="A452" s="222" t="s">
        <v>107</v>
      </c>
      <c r="B452" s="30" t="s">
        <v>195</v>
      </c>
      <c r="C452" s="9"/>
      <c r="D452" s="44">
        <f>D453+D454+D455</f>
        <v>1583.1</v>
      </c>
    </row>
    <row r="453" spans="1:4" ht="25.5" thickBot="1">
      <c r="A453" s="5" t="s">
        <v>409</v>
      </c>
      <c r="B453" s="30" t="s">
        <v>195</v>
      </c>
      <c r="C453" s="8" t="s">
        <v>321</v>
      </c>
      <c r="D453" s="44">
        <f>пр.4!G537</f>
        <v>0</v>
      </c>
    </row>
    <row r="454" spans="1:4" ht="15.75" thickBot="1">
      <c r="A454" s="27" t="s">
        <v>410</v>
      </c>
      <c r="B454" s="30" t="s">
        <v>195</v>
      </c>
      <c r="C454" s="8" t="s">
        <v>424</v>
      </c>
      <c r="D454" s="44">
        <f>пр.4!G538</f>
        <v>1581.1</v>
      </c>
    </row>
    <row r="455" spans="1:4" ht="15.75" thickBot="1">
      <c r="A455" s="239" t="s">
        <v>411</v>
      </c>
      <c r="B455" s="30" t="s">
        <v>195</v>
      </c>
      <c r="C455" s="8" t="s">
        <v>320</v>
      </c>
      <c r="D455" s="44">
        <f>пр.4!G539</f>
        <v>2</v>
      </c>
    </row>
    <row r="456" spans="1:4" ht="15.75" thickBot="1">
      <c r="A456" s="222" t="s">
        <v>108</v>
      </c>
      <c r="B456" s="30" t="s">
        <v>196</v>
      </c>
      <c r="C456" s="8"/>
      <c r="D456" s="44">
        <f>D458+D457</f>
        <v>0</v>
      </c>
    </row>
    <row r="457" spans="1:4" ht="25.5" thickBot="1">
      <c r="A457" s="5" t="s">
        <v>409</v>
      </c>
      <c r="B457" s="30" t="s">
        <v>196</v>
      </c>
      <c r="C457" s="8" t="s">
        <v>321</v>
      </c>
      <c r="D457" s="44">
        <f>пр.4!G541</f>
        <v>0</v>
      </c>
    </row>
    <row r="458" spans="1:4" ht="15.75" thickBot="1">
      <c r="A458" s="27" t="s">
        <v>410</v>
      </c>
      <c r="B458" s="30" t="s">
        <v>196</v>
      </c>
      <c r="C458" s="8" t="s">
        <v>424</v>
      </c>
      <c r="D458" s="44">
        <f>пр.4!G542</f>
        <v>0</v>
      </c>
    </row>
    <row r="459" spans="1:4" ht="26.25" thickBot="1">
      <c r="A459" s="52" t="s">
        <v>689</v>
      </c>
      <c r="B459" s="30" t="s">
        <v>629</v>
      </c>
      <c r="C459" s="30"/>
      <c r="D459" s="44">
        <f>D460</f>
        <v>0</v>
      </c>
    </row>
    <row r="460" spans="1:4" ht="15.75" thickBot="1">
      <c r="A460" s="27" t="s">
        <v>410</v>
      </c>
      <c r="B460" s="30" t="s">
        <v>629</v>
      </c>
      <c r="C460" s="30" t="s">
        <v>424</v>
      </c>
      <c r="D460" s="44">
        <f>пр.4!G544</f>
        <v>0</v>
      </c>
    </row>
    <row r="461" spans="1:4" ht="15.75" thickBot="1">
      <c r="A461" s="222" t="s">
        <v>2</v>
      </c>
      <c r="B461" s="30" t="s">
        <v>197</v>
      </c>
      <c r="C461" s="8"/>
      <c r="D461" s="44">
        <f>D462</f>
        <v>60</v>
      </c>
    </row>
    <row r="462" spans="1:4" ht="15.75" thickBot="1">
      <c r="A462" s="27" t="s">
        <v>410</v>
      </c>
      <c r="B462" s="30" t="s">
        <v>197</v>
      </c>
      <c r="C462" s="8" t="s">
        <v>424</v>
      </c>
      <c r="D462" s="44">
        <f>пр.4!G546</f>
        <v>60</v>
      </c>
    </row>
    <row r="463" spans="1:4" ht="60.75" thickBot="1">
      <c r="A463" s="27" t="s">
        <v>770</v>
      </c>
      <c r="B463" s="30" t="s">
        <v>589</v>
      </c>
      <c r="C463" s="30"/>
      <c r="D463" s="44">
        <f>D464</f>
        <v>2000</v>
      </c>
    </row>
    <row r="464" spans="1:4" ht="24.75" thickBot="1">
      <c r="A464" s="27" t="s">
        <v>409</v>
      </c>
      <c r="B464" s="30" t="s">
        <v>589</v>
      </c>
      <c r="C464" s="30" t="s">
        <v>321</v>
      </c>
      <c r="D464" s="44">
        <f>пр.4!G548</f>
        <v>2000</v>
      </c>
    </row>
    <row r="465" spans="1:5" ht="24.75" thickBot="1">
      <c r="A465" s="27" t="s">
        <v>834</v>
      </c>
      <c r="B465" s="30" t="s">
        <v>835</v>
      </c>
      <c r="C465" s="30"/>
      <c r="D465" s="44">
        <f>D466</f>
        <v>13.3</v>
      </c>
    </row>
    <row r="466" spans="1:5" ht="24.75" thickBot="1">
      <c r="A466" s="27" t="s">
        <v>413</v>
      </c>
      <c r="B466" s="30" t="s">
        <v>835</v>
      </c>
      <c r="C466" s="30" t="s">
        <v>321</v>
      </c>
      <c r="D466" s="44">
        <f>пр.4!G550</f>
        <v>13.3</v>
      </c>
    </row>
    <row r="467" spans="1:5" ht="26.25" thickBot="1">
      <c r="A467" s="54" t="s">
        <v>176</v>
      </c>
      <c r="B467" s="29" t="s">
        <v>198</v>
      </c>
      <c r="C467" s="8"/>
      <c r="D467" s="120">
        <f>D469</f>
        <v>10</v>
      </c>
    </row>
    <row r="468" spans="1:5" ht="26.25" thickBot="1">
      <c r="A468" s="31" t="s">
        <v>291</v>
      </c>
      <c r="B468" s="30" t="s">
        <v>199</v>
      </c>
      <c r="C468" s="8"/>
      <c r="D468" s="44">
        <f>D469</f>
        <v>10</v>
      </c>
    </row>
    <row r="469" spans="1:5" ht="15.75" thickBot="1">
      <c r="A469" s="27" t="s">
        <v>276</v>
      </c>
      <c r="B469" s="30" t="s">
        <v>199</v>
      </c>
      <c r="C469" s="8" t="s">
        <v>277</v>
      </c>
      <c r="D469" s="44">
        <f>пр.4!G559</f>
        <v>10</v>
      </c>
    </row>
    <row r="470" spans="1:5" ht="26.25" thickBot="1">
      <c r="A470" s="54" t="s">
        <v>177</v>
      </c>
      <c r="B470" s="29" t="s">
        <v>200</v>
      </c>
      <c r="C470" s="8"/>
      <c r="D470" s="120">
        <f>D471+D473</f>
        <v>65049</v>
      </c>
    </row>
    <row r="471" spans="1:5" ht="26.25" thickBot="1">
      <c r="A471" s="266" t="s">
        <v>723</v>
      </c>
      <c r="B471" s="30" t="s">
        <v>836</v>
      </c>
      <c r="C471" s="243"/>
      <c r="D471" s="44">
        <f>D472</f>
        <v>49163.199999999997</v>
      </c>
    </row>
    <row r="472" spans="1:5" ht="15.75" thickBot="1">
      <c r="A472" s="266" t="s">
        <v>722</v>
      </c>
      <c r="B472" s="30" t="s">
        <v>836</v>
      </c>
      <c r="C472" s="243" t="s">
        <v>278</v>
      </c>
      <c r="D472" s="44">
        <f>пр.4!G564</f>
        <v>49163.199999999997</v>
      </c>
    </row>
    <row r="473" spans="1:5" ht="15.75" thickBot="1">
      <c r="A473" s="274" t="s">
        <v>722</v>
      </c>
      <c r="B473" s="243" t="s">
        <v>201</v>
      </c>
      <c r="C473" s="246"/>
      <c r="D473" s="44">
        <f>D474</f>
        <v>15885.8</v>
      </c>
    </row>
    <row r="474" spans="1:5" ht="15.75" thickBot="1">
      <c r="A474" s="245" t="s">
        <v>722</v>
      </c>
      <c r="B474" s="243" t="s">
        <v>201</v>
      </c>
      <c r="C474" s="246" t="s">
        <v>278</v>
      </c>
      <c r="D474" s="44">
        <f>пр.4!G566</f>
        <v>15885.8</v>
      </c>
      <c r="E474" s="294"/>
    </row>
    <row r="475" spans="1:5" ht="26.25" thickBot="1">
      <c r="A475" s="295" t="s">
        <v>1015</v>
      </c>
      <c r="B475" s="291" t="s">
        <v>202</v>
      </c>
      <c r="C475" s="292"/>
      <c r="D475" s="291">
        <f>D476+D495+D504+D522+D526+D513+D536</f>
        <v>65604.899999999994</v>
      </c>
    </row>
    <row r="476" spans="1:5" ht="26.25" thickBot="1">
      <c r="A476" s="47" t="s">
        <v>858</v>
      </c>
      <c r="B476" s="57" t="s">
        <v>203</v>
      </c>
      <c r="C476" s="48"/>
      <c r="D476" s="212">
        <f>D477</f>
        <v>61584</v>
      </c>
    </row>
    <row r="477" spans="1:5" ht="15.75" thickBot="1">
      <c r="A477" s="54" t="s">
        <v>704</v>
      </c>
      <c r="B477" s="29" t="s">
        <v>204</v>
      </c>
      <c r="C477" s="9"/>
      <c r="D477" s="120">
        <f>D478+D481+D484+D487+D491+D493+D489</f>
        <v>61584</v>
      </c>
    </row>
    <row r="478" spans="1:5" ht="15.75" thickBot="1">
      <c r="A478" s="51" t="s">
        <v>422</v>
      </c>
      <c r="B478" s="30" t="s">
        <v>205</v>
      </c>
      <c r="C478" s="8"/>
      <c r="D478" s="44">
        <f>D479+D480</f>
        <v>42110.8</v>
      </c>
    </row>
    <row r="479" spans="1:5" ht="25.5" thickBot="1">
      <c r="A479" s="5" t="s">
        <v>409</v>
      </c>
      <c r="B479" s="30" t="s">
        <v>205</v>
      </c>
      <c r="C479" s="8" t="s">
        <v>321</v>
      </c>
      <c r="D479" s="44">
        <f>пр.4!G574</f>
        <v>41455.9</v>
      </c>
    </row>
    <row r="480" spans="1:5" ht="15.75" thickBot="1">
      <c r="A480" s="166" t="s">
        <v>418</v>
      </c>
      <c r="B480" s="30" t="s">
        <v>205</v>
      </c>
      <c r="C480" s="30" t="s">
        <v>248</v>
      </c>
      <c r="D480" s="44">
        <f>пр.4!G575</f>
        <v>654.9</v>
      </c>
    </row>
    <row r="481" spans="1:4" ht="15.75" thickBot="1">
      <c r="A481" s="222" t="s">
        <v>423</v>
      </c>
      <c r="B481" s="30" t="s">
        <v>206</v>
      </c>
      <c r="C481" s="8"/>
      <c r="D481" s="44">
        <f>D482+D483</f>
        <v>3026.6</v>
      </c>
    </row>
    <row r="482" spans="1:4" ht="15.75" thickBot="1">
      <c r="A482" s="27" t="s">
        <v>410</v>
      </c>
      <c r="B482" s="30" t="s">
        <v>206</v>
      </c>
      <c r="C482" s="8" t="s">
        <v>424</v>
      </c>
      <c r="D482" s="44">
        <f>пр.4!G577</f>
        <v>2999.7</v>
      </c>
    </row>
    <row r="483" spans="1:4" ht="15.75" thickBot="1">
      <c r="A483" s="239" t="s">
        <v>411</v>
      </c>
      <c r="B483" s="30" t="s">
        <v>206</v>
      </c>
      <c r="C483" s="8" t="s">
        <v>320</v>
      </c>
      <c r="D483" s="44">
        <f>пр.4!G578</f>
        <v>26.9</v>
      </c>
    </row>
    <row r="484" spans="1:4" ht="26.25" thickBot="1">
      <c r="A484" s="222" t="s">
        <v>0</v>
      </c>
      <c r="B484" s="30" t="s">
        <v>207</v>
      </c>
      <c r="C484" s="8"/>
      <c r="D484" s="44">
        <f>D485+D486</f>
        <v>0</v>
      </c>
    </row>
    <row r="485" spans="1:4" ht="25.5" thickBot="1">
      <c r="A485" s="5" t="s">
        <v>409</v>
      </c>
      <c r="B485" s="30" t="s">
        <v>207</v>
      </c>
      <c r="C485" s="8" t="s">
        <v>321</v>
      </c>
      <c r="D485" s="44">
        <f>пр.4!G580</f>
        <v>0</v>
      </c>
    </row>
    <row r="486" spans="1:4" ht="15.75" thickBot="1">
      <c r="A486" s="27" t="s">
        <v>410</v>
      </c>
      <c r="B486" s="30" t="s">
        <v>207</v>
      </c>
      <c r="C486" s="8" t="s">
        <v>424</v>
      </c>
      <c r="D486" s="44">
        <f>пр.4!G581</f>
        <v>0</v>
      </c>
    </row>
    <row r="487" spans="1:4" ht="15.75" thickBot="1">
      <c r="A487" s="52" t="s">
        <v>2</v>
      </c>
      <c r="B487" s="30" t="s">
        <v>208</v>
      </c>
      <c r="C487" s="8"/>
      <c r="D487" s="44">
        <f>D488</f>
        <v>535.5</v>
      </c>
    </row>
    <row r="488" spans="1:4" ht="15.75" thickBot="1">
      <c r="A488" s="27" t="s">
        <v>410</v>
      </c>
      <c r="B488" s="30" t="s">
        <v>208</v>
      </c>
      <c r="C488" s="8" t="s">
        <v>424</v>
      </c>
      <c r="D488" s="44">
        <f>пр.4!G583</f>
        <v>535.5</v>
      </c>
    </row>
    <row r="489" spans="1:4" ht="26.25" thickBot="1">
      <c r="A489" s="52" t="s">
        <v>672</v>
      </c>
      <c r="B489" s="30" t="s">
        <v>630</v>
      </c>
      <c r="C489" s="30"/>
      <c r="D489" s="44">
        <f>D490</f>
        <v>0</v>
      </c>
    </row>
    <row r="490" spans="1:4" ht="15.75" thickBot="1">
      <c r="A490" s="27" t="s">
        <v>410</v>
      </c>
      <c r="B490" s="30" t="s">
        <v>630</v>
      </c>
      <c r="C490" s="30" t="s">
        <v>424</v>
      </c>
      <c r="D490" s="44">
        <f>пр.4!G585</f>
        <v>0</v>
      </c>
    </row>
    <row r="491" spans="1:4" ht="25.5" thickBot="1">
      <c r="A491" s="46" t="s">
        <v>769</v>
      </c>
      <c r="B491" s="8" t="s">
        <v>566</v>
      </c>
      <c r="C491" s="8"/>
      <c r="D491" s="117">
        <f>D492</f>
        <v>0</v>
      </c>
    </row>
    <row r="492" spans="1:4" ht="25.5" thickBot="1">
      <c r="A492" s="5" t="s">
        <v>409</v>
      </c>
      <c r="B492" s="8" t="s">
        <v>566</v>
      </c>
      <c r="C492" s="8" t="s">
        <v>321</v>
      </c>
      <c r="D492" s="117">
        <f>пр.4!G587</f>
        <v>0</v>
      </c>
    </row>
    <row r="493" spans="1:4" ht="60.75" thickBot="1">
      <c r="A493" s="27" t="s">
        <v>770</v>
      </c>
      <c r="B493" s="8" t="s">
        <v>585</v>
      </c>
      <c r="C493" s="8"/>
      <c r="D493" s="44">
        <f>D494</f>
        <v>15911.1</v>
      </c>
    </row>
    <row r="494" spans="1:4" ht="25.5" thickBot="1">
      <c r="A494" s="5" t="s">
        <v>409</v>
      </c>
      <c r="B494" s="8" t="s">
        <v>585</v>
      </c>
      <c r="C494" s="8" t="s">
        <v>321</v>
      </c>
      <c r="D494" s="44">
        <f>пр.4!G589</f>
        <v>15911.1</v>
      </c>
    </row>
    <row r="495" spans="1:4" ht="26.25" thickBot="1">
      <c r="A495" s="47" t="s">
        <v>859</v>
      </c>
      <c r="B495" s="57" t="s">
        <v>209</v>
      </c>
      <c r="C495" s="53"/>
      <c r="D495" s="212">
        <f>D496</f>
        <v>895</v>
      </c>
    </row>
    <row r="496" spans="1:4" ht="26.25" thickBot="1">
      <c r="A496" s="58" t="s">
        <v>178</v>
      </c>
      <c r="B496" s="29" t="s">
        <v>210</v>
      </c>
      <c r="C496" s="9"/>
      <c r="D496" s="120">
        <f>D497+D501</f>
        <v>895</v>
      </c>
    </row>
    <row r="497" spans="1:5" ht="26.25" thickBot="1">
      <c r="A497" s="222" t="s">
        <v>292</v>
      </c>
      <c r="B497" s="30" t="s">
        <v>211</v>
      </c>
      <c r="C497" s="9"/>
      <c r="D497" s="44">
        <f>D498+D499+D500</f>
        <v>895</v>
      </c>
    </row>
    <row r="498" spans="1:5" ht="25.5" thickBot="1">
      <c r="A498" s="5" t="s">
        <v>409</v>
      </c>
      <c r="B498" s="30" t="s">
        <v>211</v>
      </c>
      <c r="C498" s="8" t="s">
        <v>321</v>
      </c>
      <c r="D498" s="44">
        <f>пр.4!G593</f>
        <v>0</v>
      </c>
    </row>
    <row r="499" spans="1:5" ht="15.75" thickBot="1">
      <c r="A499" s="27" t="s">
        <v>410</v>
      </c>
      <c r="B499" s="30" t="s">
        <v>211</v>
      </c>
      <c r="C499" s="8" t="s">
        <v>424</v>
      </c>
      <c r="D499" s="44">
        <f>пр.4!G594</f>
        <v>887.9</v>
      </c>
    </row>
    <row r="500" spans="1:5" ht="15.75" thickBot="1">
      <c r="A500" s="239" t="s">
        <v>411</v>
      </c>
      <c r="B500" s="30" t="s">
        <v>211</v>
      </c>
      <c r="C500" s="8" t="s">
        <v>320</v>
      </c>
      <c r="D500" s="44">
        <f>пр.4!G595</f>
        <v>7.1</v>
      </c>
    </row>
    <row r="501" spans="1:5" ht="26.25" thickBot="1">
      <c r="A501" s="222" t="s">
        <v>0</v>
      </c>
      <c r="B501" s="30" t="s">
        <v>562</v>
      </c>
      <c r="C501" s="30"/>
      <c r="D501" s="44">
        <f>D502+D503</f>
        <v>0</v>
      </c>
    </row>
    <row r="502" spans="1:5" ht="25.5" thickBot="1">
      <c r="A502" s="5" t="s">
        <v>409</v>
      </c>
      <c r="B502" s="30" t="s">
        <v>562</v>
      </c>
      <c r="C502" s="30" t="s">
        <v>321</v>
      </c>
      <c r="D502" s="44">
        <f>пр.4!G597</f>
        <v>0</v>
      </c>
    </row>
    <row r="503" spans="1:5" ht="15.75" thickBot="1">
      <c r="A503" s="27" t="s">
        <v>410</v>
      </c>
      <c r="B503" s="30" t="s">
        <v>562</v>
      </c>
      <c r="C503" s="45" t="s">
        <v>424</v>
      </c>
      <c r="D503" s="44">
        <f>пр.4!G598</f>
        <v>0</v>
      </c>
    </row>
    <row r="504" spans="1:5" ht="26.25" thickBot="1">
      <c r="A504" s="47" t="s">
        <v>865</v>
      </c>
      <c r="B504" s="57" t="s">
        <v>212</v>
      </c>
      <c r="C504" s="53"/>
      <c r="D504" s="212">
        <f>D505</f>
        <v>1213.0999999999999</v>
      </c>
    </row>
    <row r="505" spans="1:5" ht="26.25" thickBot="1">
      <c r="A505" s="58" t="s">
        <v>179</v>
      </c>
      <c r="B505" s="29" t="s">
        <v>213</v>
      </c>
      <c r="C505" s="9"/>
      <c r="D505" s="120">
        <f>D506+D510</f>
        <v>1213.0999999999999</v>
      </c>
    </row>
    <row r="506" spans="1:5" ht="15.75" thickBot="1">
      <c r="A506" s="222" t="s">
        <v>293</v>
      </c>
      <c r="B506" s="30" t="s">
        <v>158</v>
      </c>
      <c r="C506" s="8"/>
      <c r="D506" s="44">
        <f>D507+D508+D509</f>
        <v>1213.0999999999999</v>
      </c>
    </row>
    <row r="507" spans="1:5" ht="25.5" thickBot="1">
      <c r="A507" s="5" t="s">
        <v>409</v>
      </c>
      <c r="B507" s="30" t="s">
        <v>158</v>
      </c>
      <c r="C507" s="8" t="s">
        <v>321</v>
      </c>
      <c r="D507" s="44">
        <f>пр.4!G602</f>
        <v>0</v>
      </c>
    </row>
    <row r="508" spans="1:5" ht="15.75" thickBot="1">
      <c r="A508" s="27" t="s">
        <v>410</v>
      </c>
      <c r="B508" s="30" t="s">
        <v>158</v>
      </c>
      <c r="C508" s="8" t="s">
        <v>424</v>
      </c>
      <c r="D508" s="44">
        <f>пр.4!G603</f>
        <v>1199.5</v>
      </c>
    </row>
    <row r="509" spans="1:5" ht="15.75" thickBot="1">
      <c r="A509" s="239" t="s">
        <v>411</v>
      </c>
      <c r="B509" s="30" t="s">
        <v>158</v>
      </c>
      <c r="C509" s="8" t="s">
        <v>320</v>
      </c>
      <c r="D509" s="44">
        <f>пр.4!G604</f>
        <v>13.6</v>
      </c>
    </row>
    <row r="510" spans="1:5" ht="26.25" thickBot="1">
      <c r="A510" s="222" t="s">
        <v>0</v>
      </c>
      <c r="B510" s="30" t="s">
        <v>563</v>
      </c>
      <c r="C510" s="30"/>
      <c r="D510" s="44">
        <f>D511+D512</f>
        <v>0</v>
      </c>
    </row>
    <row r="511" spans="1:5" ht="25.5" thickBot="1">
      <c r="A511" s="5" t="s">
        <v>409</v>
      </c>
      <c r="B511" s="30" t="s">
        <v>563</v>
      </c>
      <c r="C511" s="30" t="s">
        <v>321</v>
      </c>
      <c r="D511" s="44">
        <f>пр.4!G606</f>
        <v>0</v>
      </c>
    </row>
    <row r="512" spans="1:5" ht="15.75" thickBot="1">
      <c r="A512" s="27" t="s">
        <v>410</v>
      </c>
      <c r="B512" s="30" t="s">
        <v>563</v>
      </c>
      <c r="C512" s="45" t="s">
        <v>424</v>
      </c>
      <c r="D512" s="44">
        <f>пр.4!G607</f>
        <v>0</v>
      </c>
      <c r="E512" s="351"/>
    </row>
    <row r="513" spans="1:5" ht="15.75" thickBot="1">
      <c r="A513" s="360" t="s">
        <v>860</v>
      </c>
      <c r="B513" s="349" t="s">
        <v>754</v>
      </c>
      <c r="C513" s="349"/>
      <c r="D513" s="350">
        <f>D514</f>
        <v>1263.0000000000002</v>
      </c>
      <c r="E513" s="18"/>
    </row>
    <row r="514" spans="1:5" s="157" customFormat="1" ht="31.15" customHeight="1" thickBot="1">
      <c r="A514" s="164" t="s">
        <v>861</v>
      </c>
      <c r="B514" s="119" t="s">
        <v>753</v>
      </c>
      <c r="C514" s="45"/>
      <c r="D514" s="120">
        <f>D515+D517+D520</f>
        <v>1263.0000000000002</v>
      </c>
      <c r="E514"/>
    </row>
    <row r="515" spans="1:5" ht="15.75" thickBot="1">
      <c r="A515" s="51" t="s">
        <v>422</v>
      </c>
      <c r="B515" s="30" t="s">
        <v>755</v>
      </c>
      <c r="C515" s="45"/>
      <c r="D515" s="44">
        <f>D516</f>
        <v>642.70000000000005</v>
      </c>
    </row>
    <row r="516" spans="1:5" ht="25.5" thickBot="1">
      <c r="A516" s="5" t="s">
        <v>413</v>
      </c>
      <c r="B516" s="30" t="s">
        <v>755</v>
      </c>
      <c r="C516" s="45" t="s">
        <v>321</v>
      </c>
      <c r="D516" s="44">
        <f>пр.4!G611</f>
        <v>642.70000000000005</v>
      </c>
    </row>
    <row r="517" spans="1:5" ht="15.75" thickBot="1">
      <c r="A517" s="352" t="s">
        <v>423</v>
      </c>
      <c r="B517" s="30" t="s">
        <v>756</v>
      </c>
      <c r="C517" s="45"/>
      <c r="D517" s="44">
        <f>D518+D519</f>
        <v>586.6</v>
      </c>
    </row>
    <row r="518" spans="1:5" ht="15.75" thickBot="1">
      <c r="A518" s="27" t="s">
        <v>410</v>
      </c>
      <c r="B518" s="30" t="s">
        <v>756</v>
      </c>
      <c r="C518" s="45" t="s">
        <v>424</v>
      </c>
      <c r="D518" s="44">
        <f>пр.4!G613</f>
        <v>192.1</v>
      </c>
    </row>
    <row r="519" spans="1:5" ht="15.75" thickBot="1">
      <c r="A519" s="42" t="s">
        <v>411</v>
      </c>
      <c r="B519" s="30" t="s">
        <v>756</v>
      </c>
      <c r="C519" s="45" t="s">
        <v>320</v>
      </c>
      <c r="D519" s="44">
        <f>пр.4!G614</f>
        <v>394.5</v>
      </c>
    </row>
    <row r="520" spans="1:5" ht="15.75" thickBot="1">
      <c r="A520" s="52" t="s">
        <v>2</v>
      </c>
      <c r="B520" s="30" t="s">
        <v>757</v>
      </c>
      <c r="C520" s="45"/>
      <c r="D520" s="44">
        <f>D521</f>
        <v>33.700000000000003</v>
      </c>
    </row>
    <row r="521" spans="1:5" ht="15.75" thickBot="1">
      <c r="A521" s="27" t="s">
        <v>410</v>
      </c>
      <c r="B521" s="30" t="s">
        <v>757</v>
      </c>
      <c r="C521" s="45" t="s">
        <v>424</v>
      </c>
      <c r="D521" s="44">
        <f>пр.4!G616</f>
        <v>33.700000000000003</v>
      </c>
    </row>
    <row r="522" spans="1:5" ht="26.25" thickBot="1">
      <c r="A522" s="47" t="s">
        <v>1013</v>
      </c>
      <c r="B522" s="57" t="s">
        <v>214</v>
      </c>
      <c r="C522" s="53"/>
      <c r="D522" s="212">
        <f>D523</f>
        <v>0</v>
      </c>
    </row>
    <row r="523" spans="1:5" ht="15.75" thickBot="1">
      <c r="A523" s="58" t="s">
        <v>294</v>
      </c>
      <c r="B523" s="29" t="s">
        <v>215</v>
      </c>
      <c r="C523" s="9"/>
      <c r="D523" s="120">
        <f>D525</f>
        <v>0</v>
      </c>
    </row>
    <row r="524" spans="1:5" ht="26.25" thickBot="1">
      <c r="A524" s="222" t="s">
        <v>55</v>
      </c>
      <c r="B524" s="30" t="s">
        <v>216</v>
      </c>
      <c r="C524" s="8"/>
      <c r="D524" s="44">
        <f>D525</f>
        <v>0</v>
      </c>
    </row>
    <row r="525" spans="1:5" ht="15.75" thickBot="1">
      <c r="A525" s="27" t="s">
        <v>410</v>
      </c>
      <c r="B525" s="30" t="s">
        <v>216</v>
      </c>
      <c r="C525" s="8" t="s">
        <v>424</v>
      </c>
      <c r="D525" s="44">
        <f>пр.4!G620</f>
        <v>0</v>
      </c>
    </row>
    <row r="526" spans="1:5" ht="15.75" thickBot="1">
      <c r="A526" s="47" t="s">
        <v>863</v>
      </c>
      <c r="B526" s="57" t="s">
        <v>217</v>
      </c>
      <c r="C526" s="48"/>
      <c r="D526" s="212">
        <f>D527</f>
        <v>448.1</v>
      </c>
    </row>
    <row r="527" spans="1:5" ht="51.75" thickBot="1">
      <c r="A527" s="58" t="s">
        <v>864</v>
      </c>
      <c r="B527" s="29" t="s">
        <v>218</v>
      </c>
      <c r="C527" s="9"/>
      <c r="D527" s="120">
        <f>D528+D535+D532</f>
        <v>448.1</v>
      </c>
    </row>
    <row r="528" spans="1:5" ht="15.75" thickBot="1">
      <c r="A528" s="222" t="s">
        <v>423</v>
      </c>
      <c r="B528" s="30" t="s">
        <v>219</v>
      </c>
      <c r="C528" s="8"/>
      <c r="D528" s="44">
        <f>D529+D530+D531</f>
        <v>411</v>
      </c>
    </row>
    <row r="529" spans="1:5" ht="25.5" thickBot="1">
      <c r="A529" s="5" t="s">
        <v>409</v>
      </c>
      <c r="B529" s="30" t="s">
        <v>219</v>
      </c>
      <c r="C529" s="30" t="s">
        <v>321</v>
      </c>
      <c r="D529" s="44">
        <f>пр.4!G624</f>
        <v>131</v>
      </c>
    </row>
    <row r="530" spans="1:5" ht="15.75" thickBot="1">
      <c r="A530" s="27" t="s">
        <v>410</v>
      </c>
      <c r="B530" s="30" t="s">
        <v>219</v>
      </c>
      <c r="C530" s="8" t="s">
        <v>424</v>
      </c>
      <c r="D530" s="44">
        <f>пр.4!G625</f>
        <v>280</v>
      </c>
    </row>
    <row r="531" spans="1:5" ht="15.75" thickBot="1">
      <c r="A531" s="27" t="s">
        <v>411</v>
      </c>
      <c r="B531" s="30" t="s">
        <v>219</v>
      </c>
      <c r="C531" s="30" t="s">
        <v>320</v>
      </c>
      <c r="D531" s="44">
        <f>пр.4!G626</f>
        <v>0</v>
      </c>
    </row>
    <row r="532" spans="1:5" ht="26.25" thickBot="1">
      <c r="A532" s="222" t="s">
        <v>0</v>
      </c>
      <c r="B532" s="30" t="s">
        <v>159</v>
      </c>
      <c r="C532" s="8"/>
      <c r="D532" s="44">
        <f>D533</f>
        <v>0</v>
      </c>
    </row>
    <row r="533" spans="1:5" ht="15.75" thickBot="1">
      <c r="A533" s="27" t="s">
        <v>410</v>
      </c>
      <c r="B533" s="30" t="s">
        <v>159</v>
      </c>
      <c r="C533" s="8" t="s">
        <v>424</v>
      </c>
      <c r="D533" s="44">
        <f>пр.4!G628</f>
        <v>0</v>
      </c>
    </row>
    <row r="534" spans="1:5" ht="15.75" thickBot="1">
      <c r="A534" s="222" t="s">
        <v>2</v>
      </c>
      <c r="B534" s="30" t="s">
        <v>220</v>
      </c>
      <c r="C534" s="8"/>
      <c r="D534" s="44">
        <f>D535</f>
        <v>37.1</v>
      </c>
    </row>
    <row r="535" spans="1:5" ht="15.75" thickBot="1">
      <c r="A535" s="27" t="s">
        <v>410</v>
      </c>
      <c r="B535" s="30" t="s">
        <v>220</v>
      </c>
      <c r="C535" s="8" t="s">
        <v>424</v>
      </c>
      <c r="D535" s="44">
        <f>пр.4!G630</f>
        <v>37.1</v>
      </c>
      <c r="E535" s="364"/>
    </row>
    <row r="536" spans="1:5" ht="15.75" thickBot="1">
      <c r="A536" s="361" t="s">
        <v>758</v>
      </c>
      <c r="B536" s="362" t="s">
        <v>759</v>
      </c>
      <c r="C536" s="362"/>
      <c r="D536" s="363">
        <f>D537</f>
        <v>201.7</v>
      </c>
      <c r="E536" s="18"/>
    </row>
    <row r="537" spans="1:5" ht="26.25" thickBot="1">
      <c r="A537" s="164" t="s">
        <v>768</v>
      </c>
      <c r="B537" s="119" t="s">
        <v>760</v>
      </c>
      <c r="C537" s="45"/>
      <c r="D537" s="119">
        <f>D538+D540+D543</f>
        <v>201.7</v>
      </c>
    </row>
    <row r="538" spans="1:5" ht="15.75" thickBot="1">
      <c r="A538" s="51" t="s">
        <v>422</v>
      </c>
      <c r="B538" s="30" t="s">
        <v>761</v>
      </c>
      <c r="C538" s="45"/>
      <c r="D538" s="117">
        <f>D539</f>
        <v>0</v>
      </c>
    </row>
    <row r="539" spans="1:5" ht="25.5" thickBot="1">
      <c r="A539" s="5" t="s">
        <v>413</v>
      </c>
      <c r="B539" s="30" t="s">
        <v>761</v>
      </c>
      <c r="C539" s="45" t="s">
        <v>321</v>
      </c>
      <c r="D539" s="117">
        <f>пр.4!G634</f>
        <v>0</v>
      </c>
    </row>
    <row r="540" spans="1:5" ht="15.75" thickBot="1">
      <c r="A540" s="352" t="s">
        <v>423</v>
      </c>
      <c r="B540" s="30" t="s">
        <v>762</v>
      </c>
      <c r="C540" s="45"/>
      <c r="D540" s="117">
        <f>D541+D542</f>
        <v>116.6</v>
      </c>
    </row>
    <row r="541" spans="1:5" ht="15.75" thickBot="1">
      <c r="A541" s="27" t="s">
        <v>410</v>
      </c>
      <c r="B541" s="30" t="s">
        <v>762</v>
      </c>
      <c r="C541" s="45" t="s">
        <v>424</v>
      </c>
      <c r="D541" s="117">
        <f>пр.4!G636</f>
        <v>116.6</v>
      </c>
    </row>
    <row r="542" spans="1:5" ht="15.75" thickBot="1">
      <c r="A542" s="42" t="s">
        <v>411</v>
      </c>
      <c r="B542" s="30" t="s">
        <v>762</v>
      </c>
      <c r="C542" s="45" t="s">
        <v>320</v>
      </c>
      <c r="D542" s="117">
        <f>пр.4!G637</f>
        <v>0</v>
      </c>
    </row>
    <row r="543" spans="1:5" ht="15.75" thickBot="1">
      <c r="A543" s="52" t="s">
        <v>2</v>
      </c>
      <c r="B543" s="30" t="s">
        <v>763</v>
      </c>
      <c r="C543" s="45"/>
      <c r="D543" s="117">
        <f>D544</f>
        <v>85.1</v>
      </c>
    </row>
    <row r="544" spans="1:5" ht="15.75" thickBot="1">
      <c r="A544" s="27" t="s">
        <v>410</v>
      </c>
      <c r="B544" s="30" t="s">
        <v>763</v>
      </c>
      <c r="C544" s="45" t="s">
        <v>424</v>
      </c>
      <c r="D544" s="117">
        <f>пр.4!G639</f>
        <v>85.1</v>
      </c>
      <c r="E544" s="289"/>
    </row>
    <row r="545" spans="1:121" ht="39" thickBot="1">
      <c r="A545" s="271" t="s">
        <v>876</v>
      </c>
      <c r="B545" s="270" t="s">
        <v>600</v>
      </c>
      <c r="C545" s="270"/>
      <c r="D545" s="296">
        <f>D546</f>
        <v>10634.4</v>
      </c>
    </row>
    <row r="546" spans="1:121" s="216" customFormat="1" ht="15.75" thickBot="1">
      <c r="A546" s="78" t="s">
        <v>724</v>
      </c>
      <c r="B546" s="29" t="s">
        <v>725</v>
      </c>
      <c r="C546" s="45"/>
      <c r="D546" s="120">
        <f>D547+D549+D552+D554+D556+D558</f>
        <v>10634.4</v>
      </c>
      <c r="E546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  <c r="BM546" s="18"/>
      <c r="BN546" s="18"/>
      <c r="BO546" s="18"/>
      <c r="BP546" s="18"/>
      <c r="BQ546" s="18"/>
      <c r="BR546" s="18"/>
      <c r="BS546" s="18"/>
      <c r="BT546" s="18"/>
      <c r="BU546" s="18"/>
      <c r="BV546" s="18"/>
      <c r="BW546" s="18"/>
      <c r="BX546" s="18"/>
      <c r="BY546" s="18"/>
      <c r="BZ546" s="18"/>
      <c r="CA546" s="18"/>
      <c r="CB546" s="18"/>
      <c r="CC546" s="18"/>
      <c r="CD546" s="18"/>
      <c r="CE546" s="18"/>
      <c r="CF546" s="18"/>
      <c r="CG546" s="18"/>
      <c r="CH546" s="18"/>
      <c r="CI546" s="18"/>
      <c r="CJ546" s="18"/>
      <c r="CK546" s="18"/>
      <c r="CL546" s="18"/>
      <c r="CM546" s="18"/>
      <c r="CN546" s="18"/>
      <c r="CO546" s="18"/>
      <c r="CP546" s="18"/>
      <c r="CQ546" s="18"/>
      <c r="CR546" s="18"/>
      <c r="CS546" s="18"/>
      <c r="CT546" s="18"/>
      <c r="CU546" s="18"/>
      <c r="CV546" s="18"/>
      <c r="CW546" s="18"/>
      <c r="CX546" s="18"/>
      <c r="CY546" s="18"/>
      <c r="CZ546" s="18"/>
      <c r="DA546" s="18"/>
      <c r="DB546" s="18"/>
      <c r="DC546" s="18"/>
      <c r="DD546" s="18"/>
      <c r="DE546" s="18"/>
      <c r="DF546" s="18"/>
      <c r="DG546" s="18"/>
      <c r="DH546" s="18"/>
      <c r="DI546" s="18"/>
      <c r="DJ546" s="18"/>
      <c r="DK546" s="18"/>
      <c r="DL546" s="18"/>
      <c r="DM546" s="18"/>
      <c r="DN546" s="18"/>
      <c r="DO546" s="18"/>
      <c r="DP546" s="18"/>
      <c r="DQ546" s="18"/>
    </row>
    <row r="547" spans="1:121" ht="15.75" thickBot="1">
      <c r="A547" s="51" t="s">
        <v>422</v>
      </c>
      <c r="B547" s="30" t="s">
        <v>726</v>
      </c>
      <c r="C547" s="45"/>
      <c r="D547" s="44">
        <f>D548</f>
        <v>7000.5</v>
      </c>
    </row>
    <row r="548" spans="1:121" ht="24.75" thickBot="1">
      <c r="A548" s="27" t="s">
        <v>413</v>
      </c>
      <c r="B548" s="30" t="s">
        <v>726</v>
      </c>
      <c r="C548" s="45" t="s">
        <v>321</v>
      </c>
      <c r="D548" s="44">
        <f>пр.4!G804</f>
        <v>7000.5</v>
      </c>
    </row>
    <row r="549" spans="1:121" ht="15.75" thickBot="1">
      <c r="A549" s="345" t="s">
        <v>423</v>
      </c>
      <c r="B549" s="30" t="s">
        <v>727</v>
      </c>
      <c r="C549" s="119"/>
      <c r="D549" s="44">
        <f>D550+D551</f>
        <v>577.9</v>
      </c>
    </row>
    <row r="550" spans="1:121" ht="15.75" thickBot="1">
      <c r="A550" s="43" t="s">
        <v>410</v>
      </c>
      <c r="B550" s="30" t="s">
        <v>727</v>
      </c>
      <c r="C550" s="45" t="s">
        <v>424</v>
      </c>
      <c r="D550" s="44">
        <f>пр.4!G806</f>
        <v>577.9</v>
      </c>
    </row>
    <row r="551" spans="1:121" ht="15.75" thickBot="1">
      <c r="A551" s="42" t="s">
        <v>411</v>
      </c>
      <c r="B551" s="30" t="s">
        <v>727</v>
      </c>
      <c r="C551" s="45" t="s">
        <v>320</v>
      </c>
      <c r="D551" s="44">
        <f>пр.4!G807</f>
        <v>0</v>
      </c>
    </row>
    <row r="552" spans="1:121" ht="26.25" thickBot="1">
      <c r="A552" s="345" t="s">
        <v>0</v>
      </c>
      <c r="B552" s="30" t="s">
        <v>728</v>
      </c>
      <c r="C552" s="45"/>
      <c r="D552" s="44">
        <f>D553</f>
        <v>6</v>
      </c>
    </row>
    <row r="553" spans="1:121" ht="15.75" thickBot="1">
      <c r="A553" s="27" t="s">
        <v>410</v>
      </c>
      <c r="B553" s="30" t="s">
        <v>728</v>
      </c>
      <c r="C553" s="45" t="s">
        <v>424</v>
      </c>
      <c r="D553" s="44">
        <f>пр.4!G809</f>
        <v>6</v>
      </c>
    </row>
    <row r="554" spans="1:121" ht="15.75" thickBot="1">
      <c r="A554" s="86" t="s">
        <v>2</v>
      </c>
      <c r="B554" s="30" t="s">
        <v>729</v>
      </c>
      <c r="C554" s="45"/>
      <c r="D554" s="44">
        <f>D555</f>
        <v>50</v>
      </c>
    </row>
    <row r="555" spans="1:121" ht="15.75" thickBot="1">
      <c r="A555" s="43" t="s">
        <v>410</v>
      </c>
      <c r="B555" s="30" t="s">
        <v>729</v>
      </c>
      <c r="C555" s="45" t="s">
        <v>424</v>
      </c>
      <c r="D555" s="44">
        <f>пр.4!G811</f>
        <v>50</v>
      </c>
    </row>
    <row r="556" spans="1:121" ht="26.25" thickBot="1">
      <c r="A556" s="52" t="s">
        <v>672</v>
      </c>
      <c r="B556" s="30" t="s">
        <v>730</v>
      </c>
      <c r="C556" s="45"/>
      <c r="D556" s="44">
        <f>D557</f>
        <v>0</v>
      </c>
    </row>
    <row r="557" spans="1:121" ht="15.75" thickBot="1">
      <c r="A557" s="27" t="s">
        <v>410</v>
      </c>
      <c r="B557" s="30" t="s">
        <v>730</v>
      </c>
      <c r="C557" s="45" t="s">
        <v>424</v>
      </c>
      <c r="D557" s="44">
        <f>пр.4!G813</f>
        <v>0</v>
      </c>
    </row>
    <row r="558" spans="1:121" ht="60.75" thickBot="1">
      <c r="A558" s="27" t="s">
        <v>770</v>
      </c>
      <c r="B558" s="251" t="s">
        <v>731</v>
      </c>
      <c r="C558" s="252"/>
      <c r="D558" s="44">
        <f>D559</f>
        <v>3000</v>
      </c>
    </row>
    <row r="559" spans="1:121" ht="25.5" thickBot="1">
      <c r="A559" s="5" t="s">
        <v>413</v>
      </c>
      <c r="B559" s="251" t="s">
        <v>731</v>
      </c>
      <c r="C559" s="253" t="s">
        <v>321</v>
      </c>
      <c r="D559" s="44">
        <f>пр.4!G815</f>
        <v>3000</v>
      </c>
      <c r="E559" s="294"/>
    </row>
    <row r="560" spans="1:121" ht="15.75" thickBot="1">
      <c r="A560" s="295" t="s">
        <v>180</v>
      </c>
      <c r="B560" s="297"/>
      <c r="C560" s="297"/>
      <c r="D560" s="293">
        <f>D561+D595+D606</f>
        <v>27775.4</v>
      </c>
      <c r="E560" s="298"/>
    </row>
    <row r="561" spans="1:5" ht="15.75" thickBot="1">
      <c r="A561" s="283" t="s">
        <v>180</v>
      </c>
      <c r="B561" s="284" t="s">
        <v>221</v>
      </c>
      <c r="C561" s="285"/>
      <c r="D561" s="286">
        <f>D562+D571+D584+D589+D592</f>
        <v>16675.400000000001</v>
      </c>
    </row>
    <row r="562" spans="1:5" ht="15.75" thickBot="1">
      <c r="A562" s="54" t="s">
        <v>181</v>
      </c>
      <c r="B562" s="29" t="s">
        <v>222</v>
      </c>
      <c r="C562" s="9"/>
      <c r="D562" s="120">
        <f>D563</f>
        <v>96.9</v>
      </c>
    </row>
    <row r="563" spans="1:5" ht="15.75" thickBot="1">
      <c r="A563" s="222" t="s">
        <v>182</v>
      </c>
      <c r="B563" s="30" t="s">
        <v>223</v>
      </c>
      <c r="C563" s="8"/>
      <c r="D563" s="44">
        <f>D564+D566+D570</f>
        <v>96.9</v>
      </c>
    </row>
    <row r="564" spans="1:5" ht="15.75" thickBot="1">
      <c r="A564" s="222" t="s">
        <v>421</v>
      </c>
      <c r="B564" s="30" t="s">
        <v>230</v>
      </c>
      <c r="C564" s="8"/>
      <c r="D564" s="44">
        <f>D565</f>
        <v>19</v>
      </c>
    </row>
    <row r="565" spans="1:5" ht="25.5" thickBot="1">
      <c r="A565" s="5" t="s">
        <v>409</v>
      </c>
      <c r="B565" s="30" t="s">
        <v>230</v>
      </c>
      <c r="C565" s="8" t="s">
        <v>321</v>
      </c>
      <c r="D565" s="44">
        <f>пр.4!G251</f>
        <v>19</v>
      </c>
    </row>
    <row r="566" spans="1:5" ht="15.75" thickBot="1">
      <c r="A566" s="222" t="s">
        <v>107</v>
      </c>
      <c r="B566" s="30" t="s">
        <v>231</v>
      </c>
      <c r="C566" s="8"/>
      <c r="D566" s="44">
        <f>D567+D569+D568</f>
        <v>70.2</v>
      </c>
    </row>
    <row r="567" spans="1:5" ht="15.75" thickBot="1">
      <c r="A567" s="27" t="s">
        <v>410</v>
      </c>
      <c r="B567" s="30" t="s">
        <v>231</v>
      </c>
      <c r="C567" s="8" t="s">
        <v>424</v>
      </c>
      <c r="D567" s="44">
        <f>пр.4!G254</f>
        <v>0</v>
      </c>
      <c r="E567" s="18"/>
    </row>
    <row r="568" spans="1:5" ht="15.75" thickBot="1">
      <c r="A568" s="167" t="s">
        <v>574</v>
      </c>
      <c r="B568" s="45" t="s">
        <v>231</v>
      </c>
      <c r="C568" s="45" t="s">
        <v>248</v>
      </c>
      <c r="D568" s="44">
        <f>пр.4!G255</f>
        <v>60</v>
      </c>
    </row>
    <row r="569" spans="1:5" s="18" customFormat="1" ht="15.75" thickBot="1">
      <c r="A569" s="239" t="s">
        <v>411</v>
      </c>
      <c r="B569" s="30" t="s">
        <v>231</v>
      </c>
      <c r="C569" s="8" t="s">
        <v>320</v>
      </c>
      <c r="D569" s="44">
        <f>пр.4!G256</f>
        <v>10.199999999999999</v>
      </c>
      <c r="E569"/>
    </row>
    <row r="570" spans="1:5" ht="15.75" thickBot="1">
      <c r="A570" s="27" t="s">
        <v>410</v>
      </c>
      <c r="B570" s="30" t="s">
        <v>1022</v>
      </c>
      <c r="C570" s="30" t="s">
        <v>424</v>
      </c>
      <c r="D570" s="44">
        <f>пр.4!G257</f>
        <v>7.7</v>
      </c>
    </row>
    <row r="571" spans="1:5" ht="15.75" thickBot="1">
      <c r="A571" s="54" t="s">
        <v>183</v>
      </c>
      <c r="B571" s="29" t="s">
        <v>224</v>
      </c>
      <c r="C571" s="8"/>
      <c r="D571" s="120">
        <f>D572</f>
        <v>5631.4</v>
      </c>
    </row>
    <row r="572" spans="1:5" ht="25.5" customHeight="1" thickBot="1">
      <c r="A572" s="222" t="s">
        <v>184</v>
      </c>
      <c r="B572" s="30" t="s">
        <v>225</v>
      </c>
      <c r="C572" s="9"/>
      <c r="D572" s="44">
        <f>D573+D575+D579+D582</f>
        <v>5631.4</v>
      </c>
    </row>
    <row r="573" spans="1:5" ht="15.75" thickBot="1">
      <c r="A573" s="222" t="s">
        <v>421</v>
      </c>
      <c r="B573" s="30" t="s">
        <v>226</v>
      </c>
      <c r="C573" s="9"/>
      <c r="D573" s="44">
        <f>D574</f>
        <v>5431.4</v>
      </c>
    </row>
    <row r="574" spans="1:5" ht="27" thickBot="1">
      <c r="A574" s="6" t="s">
        <v>409</v>
      </c>
      <c r="B574" s="30" t="s">
        <v>226</v>
      </c>
      <c r="C574" s="8" t="s">
        <v>321</v>
      </c>
      <c r="D574" s="44">
        <f>пр.4!G783</f>
        <v>5431.4</v>
      </c>
    </row>
    <row r="575" spans="1:5" ht="15.75" thickBot="1">
      <c r="A575" s="222" t="s">
        <v>107</v>
      </c>
      <c r="B575" s="30" t="s">
        <v>227</v>
      </c>
      <c r="C575" s="9"/>
      <c r="D575" s="44">
        <f>D576+D577+D578</f>
        <v>200</v>
      </c>
    </row>
    <row r="576" spans="1:5" ht="27" thickBot="1">
      <c r="A576" s="6" t="s">
        <v>409</v>
      </c>
      <c r="B576" s="30" t="s">
        <v>227</v>
      </c>
      <c r="C576" s="8" t="s">
        <v>321</v>
      </c>
      <c r="D576" s="44">
        <f>пр.4!G785</f>
        <v>0</v>
      </c>
    </row>
    <row r="577" spans="1:5" ht="15.75" thickBot="1">
      <c r="A577" s="27" t="s">
        <v>410</v>
      </c>
      <c r="B577" s="30" t="s">
        <v>227</v>
      </c>
      <c r="C577" s="8" t="s">
        <v>424</v>
      </c>
      <c r="D577" s="44">
        <f>пр.4!G786</f>
        <v>199.5</v>
      </c>
    </row>
    <row r="578" spans="1:5" ht="15.75" thickBot="1">
      <c r="A578" s="239" t="s">
        <v>411</v>
      </c>
      <c r="B578" s="30" t="s">
        <v>227</v>
      </c>
      <c r="C578" s="8" t="s">
        <v>320</v>
      </c>
      <c r="D578" s="44">
        <f>пр.4!G787</f>
        <v>0.5</v>
      </c>
    </row>
    <row r="579" spans="1:5" ht="15.75" thickBot="1">
      <c r="A579" s="222" t="s">
        <v>108</v>
      </c>
      <c r="B579" s="30" t="s">
        <v>228</v>
      </c>
      <c r="C579" s="8"/>
      <c r="D579" s="44">
        <f>D581+D580</f>
        <v>0</v>
      </c>
    </row>
    <row r="580" spans="1:5" ht="27" thickBot="1">
      <c r="A580" s="6" t="s">
        <v>409</v>
      </c>
      <c r="B580" s="30" t="s">
        <v>228</v>
      </c>
      <c r="C580" s="8" t="s">
        <v>321</v>
      </c>
      <c r="D580" s="44">
        <f>пр.4!G789</f>
        <v>0</v>
      </c>
    </row>
    <row r="581" spans="1:5" ht="15.75" thickBot="1">
      <c r="A581" s="28" t="s">
        <v>410</v>
      </c>
      <c r="B581" s="30" t="s">
        <v>228</v>
      </c>
      <c r="C581" s="8" t="s">
        <v>424</v>
      </c>
      <c r="D581" s="44">
        <f>пр.4!G790</f>
        <v>0</v>
      </c>
    </row>
    <row r="582" spans="1:5" ht="15.75" thickBot="1">
      <c r="A582" s="222" t="s">
        <v>2</v>
      </c>
      <c r="B582" s="30" t="s">
        <v>229</v>
      </c>
      <c r="C582" s="8"/>
      <c r="D582" s="44">
        <f>D583</f>
        <v>0</v>
      </c>
    </row>
    <row r="583" spans="1:5" ht="15.75" thickBot="1">
      <c r="A583" s="28" t="s">
        <v>410</v>
      </c>
      <c r="B583" s="30" t="s">
        <v>229</v>
      </c>
      <c r="C583" s="8" t="s">
        <v>424</v>
      </c>
      <c r="D583" s="44">
        <f>пр.4!G794</f>
        <v>0</v>
      </c>
      <c r="E583" s="298"/>
    </row>
    <row r="584" spans="1:5" ht="15.75" thickBot="1">
      <c r="A584" s="407" t="s">
        <v>185</v>
      </c>
      <c r="B584" s="408" t="s">
        <v>232</v>
      </c>
      <c r="C584" s="409"/>
      <c r="D584" s="410">
        <f>D585+D587</f>
        <v>5918.7</v>
      </c>
    </row>
    <row r="585" spans="1:5" ht="26.25" thickBot="1">
      <c r="A585" s="66" t="s">
        <v>186</v>
      </c>
      <c r="B585" s="30" t="s">
        <v>233</v>
      </c>
      <c r="C585" s="8"/>
      <c r="D585" s="44">
        <f>D586</f>
        <v>4529.3999999999996</v>
      </c>
    </row>
    <row r="586" spans="1:5" ht="15.75" thickBot="1">
      <c r="A586" s="41" t="s">
        <v>418</v>
      </c>
      <c r="B586" s="30" t="s">
        <v>233</v>
      </c>
      <c r="C586" s="8" t="s">
        <v>248</v>
      </c>
      <c r="D586" s="44">
        <f>пр.4!G453</f>
        <v>4529.3999999999996</v>
      </c>
    </row>
    <row r="587" spans="1:5" ht="15.75" thickBot="1">
      <c r="A587" s="222" t="s">
        <v>283</v>
      </c>
      <c r="B587" s="30" t="s">
        <v>286</v>
      </c>
      <c r="C587" s="8"/>
      <c r="D587" s="44">
        <f>D588</f>
        <v>1389.3</v>
      </c>
    </row>
    <row r="588" spans="1:5" ht="15.75" thickBot="1">
      <c r="A588" s="28" t="s">
        <v>410</v>
      </c>
      <c r="B588" s="30" t="s">
        <v>286</v>
      </c>
      <c r="C588" s="8" t="s">
        <v>424</v>
      </c>
      <c r="D588" s="44">
        <f>пр.4!G304</f>
        <v>1389.3</v>
      </c>
    </row>
    <row r="589" spans="1:5" ht="15.75" thickBot="1">
      <c r="A589" s="58" t="s">
        <v>187</v>
      </c>
      <c r="B589" s="29" t="s">
        <v>234</v>
      </c>
      <c r="C589" s="9"/>
      <c r="D589" s="120">
        <f>D590</f>
        <v>50</v>
      </c>
    </row>
    <row r="590" spans="1:5" ht="15.75" thickBot="1">
      <c r="A590" s="31" t="s">
        <v>188</v>
      </c>
      <c r="B590" s="30" t="s">
        <v>235</v>
      </c>
      <c r="C590" s="8"/>
      <c r="D590" s="44">
        <f>D591</f>
        <v>50</v>
      </c>
    </row>
    <row r="591" spans="1:5" ht="15.75" thickBot="1">
      <c r="A591" s="42" t="s">
        <v>411</v>
      </c>
      <c r="B591" s="30" t="s">
        <v>235</v>
      </c>
      <c r="C591" s="8" t="s">
        <v>320</v>
      </c>
      <c r="D591" s="44">
        <f>пр.4!G305</f>
        <v>50</v>
      </c>
    </row>
    <row r="592" spans="1:5" ht="15.75" thickBot="1">
      <c r="A592" s="58" t="s">
        <v>189</v>
      </c>
      <c r="B592" s="29" t="s">
        <v>236</v>
      </c>
      <c r="C592" s="9"/>
      <c r="D592" s="120">
        <f>D593</f>
        <v>4978.3999999999996</v>
      </c>
    </row>
    <row r="593" spans="1:5" ht="26.25" thickBot="1">
      <c r="A593" s="222" t="s">
        <v>115</v>
      </c>
      <c r="B593" s="30" t="s">
        <v>237</v>
      </c>
      <c r="C593" s="9" t="s">
        <v>300</v>
      </c>
      <c r="D593" s="44">
        <f>D594</f>
        <v>4978.3999999999996</v>
      </c>
    </row>
    <row r="594" spans="1:5" ht="15.75" thickBot="1">
      <c r="A594" s="28" t="s">
        <v>410</v>
      </c>
      <c r="B594" s="30" t="s">
        <v>237</v>
      </c>
      <c r="C594" s="8" t="s">
        <v>424</v>
      </c>
      <c r="D594" s="44">
        <f>пр.4!G369</f>
        <v>4978.3999999999996</v>
      </c>
    </row>
    <row r="595" spans="1:5" ht="26.25" thickBot="1">
      <c r="A595" s="283" t="s">
        <v>190</v>
      </c>
      <c r="B595" s="284" t="s">
        <v>238</v>
      </c>
      <c r="C595" s="299"/>
      <c r="D595" s="286">
        <f>D596+D603+D600</f>
        <v>2029</v>
      </c>
    </row>
    <row r="596" spans="1:5" ht="39" thickBot="1">
      <c r="A596" s="66" t="s">
        <v>191</v>
      </c>
      <c r="B596" s="30" t="s">
        <v>249</v>
      </c>
      <c r="C596" s="8"/>
      <c r="D596" s="120">
        <f>D597+D598+D599</f>
        <v>1719.4</v>
      </c>
    </row>
    <row r="597" spans="1:5" ht="27" thickBot="1">
      <c r="A597" s="6" t="s">
        <v>413</v>
      </c>
      <c r="B597" s="30" t="s">
        <v>249</v>
      </c>
      <c r="C597" s="8" t="s">
        <v>321</v>
      </c>
      <c r="D597" s="44">
        <f>пр.4!G553</f>
        <v>1419.4</v>
      </c>
      <c r="E597" s="298"/>
    </row>
    <row r="598" spans="1:5" ht="15.75" thickBot="1">
      <c r="A598" s="28" t="s">
        <v>410</v>
      </c>
      <c r="B598" s="30" t="s">
        <v>249</v>
      </c>
      <c r="C598" s="8" t="s">
        <v>424</v>
      </c>
      <c r="D598" s="44">
        <f>пр.4!G554</f>
        <v>300</v>
      </c>
    </row>
    <row r="599" spans="1:5" ht="15.75" thickBot="1">
      <c r="A599" s="239" t="s">
        <v>411</v>
      </c>
      <c r="B599" s="30" t="s">
        <v>249</v>
      </c>
      <c r="C599" s="8" t="s">
        <v>320</v>
      </c>
      <c r="D599" s="44">
        <f>пр.4!G555</f>
        <v>0</v>
      </c>
    </row>
    <row r="600" spans="1:5" ht="39" thickBot="1">
      <c r="A600" s="66" t="s">
        <v>746</v>
      </c>
      <c r="B600" s="30" t="s">
        <v>747</v>
      </c>
      <c r="C600" s="8"/>
      <c r="D600" s="44">
        <f>D601+D602</f>
        <v>116.6</v>
      </c>
    </row>
    <row r="601" spans="1:5" ht="27" thickBot="1">
      <c r="A601" s="6" t="s">
        <v>413</v>
      </c>
      <c r="B601" s="30" t="s">
        <v>747</v>
      </c>
      <c r="C601" s="30" t="s">
        <v>321</v>
      </c>
      <c r="D601" s="44">
        <f>пр.4!G294</f>
        <v>93.7</v>
      </c>
    </row>
    <row r="602" spans="1:5" ht="15.75" thickBot="1">
      <c r="A602" s="28" t="s">
        <v>410</v>
      </c>
      <c r="B602" s="30" t="s">
        <v>747</v>
      </c>
      <c r="C602" s="30" t="s">
        <v>424</v>
      </c>
      <c r="D602" s="44">
        <f>пр.4!G295</f>
        <v>22.9</v>
      </c>
    </row>
    <row r="603" spans="1:5" ht="15.75" thickBot="1">
      <c r="A603" s="66" t="s">
        <v>412</v>
      </c>
      <c r="B603" s="30" t="s">
        <v>272</v>
      </c>
      <c r="C603" s="9"/>
      <c r="D603" s="120">
        <f>D604+D605</f>
        <v>193</v>
      </c>
    </row>
    <row r="604" spans="1:5" ht="27" thickBot="1">
      <c r="A604" s="6" t="s">
        <v>413</v>
      </c>
      <c r="B604" s="30" t="s">
        <v>272</v>
      </c>
      <c r="C604" s="8" t="s">
        <v>321</v>
      </c>
      <c r="D604" s="44">
        <f>пр.4!G796</f>
        <v>114.9</v>
      </c>
    </row>
    <row r="605" spans="1:5" ht="15.75" thickBot="1">
      <c r="A605" s="28" t="s">
        <v>410</v>
      </c>
      <c r="B605" s="30" t="s">
        <v>272</v>
      </c>
      <c r="C605" s="8" t="s">
        <v>424</v>
      </c>
      <c r="D605" s="44">
        <f>пр.4!G797</f>
        <v>78.099999999999994</v>
      </c>
    </row>
    <row r="606" spans="1:5" ht="15.75" thickBot="1">
      <c r="A606" s="300" t="s">
        <v>239</v>
      </c>
      <c r="B606" s="284" t="s">
        <v>250</v>
      </c>
      <c r="C606" s="285"/>
      <c r="D606" s="286">
        <f>D607+D610+D613+D616+D618+D621+D623</f>
        <v>9071</v>
      </c>
    </row>
    <row r="607" spans="1:5" ht="39.75" thickBot="1">
      <c r="A607" s="55" t="s">
        <v>240</v>
      </c>
      <c r="B607" s="30" t="s">
        <v>282</v>
      </c>
      <c r="C607" s="8"/>
      <c r="D607" s="44">
        <f>D608+D609</f>
        <v>3965.1</v>
      </c>
    </row>
    <row r="608" spans="1:5" ht="26.25" thickBot="1">
      <c r="A608" s="31" t="s">
        <v>413</v>
      </c>
      <c r="B608" s="30" t="s">
        <v>282</v>
      </c>
      <c r="C608" s="8" t="s">
        <v>321</v>
      </c>
      <c r="D608" s="44">
        <f>пр.4!G320</f>
        <v>3665.2</v>
      </c>
      <c r="E608" s="298"/>
    </row>
    <row r="609" spans="1:4" ht="15.75" thickBot="1">
      <c r="A609" s="28" t="s">
        <v>410</v>
      </c>
      <c r="B609" s="30" t="s">
        <v>282</v>
      </c>
      <c r="C609" s="8" t="s">
        <v>424</v>
      </c>
      <c r="D609" s="44">
        <f>пр.4!G321</f>
        <v>299.89999999999998</v>
      </c>
    </row>
    <row r="610" spans="1:4" ht="15.75" thickBot="1">
      <c r="A610" s="55" t="s">
        <v>241</v>
      </c>
      <c r="B610" s="30" t="s">
        <v>251</v>
      </c>
      <c r="C610" s="8"/>
      <c r="D610" s="44">
        <f>D611+D612</f>
        <v>1532.8</v>
      </c>
    </row>
    <row r="611" spans="1:4" ht="26.25" thickBot="1">
      <c r="A611" s="31" t="s">
        <v>409</v>
      </c>
      <c r="B611" s="30" t="s">
        <v>251</v>
      </c>
      <c r="C611" s="8" t="s">
        <v>321</v>
      </c>
      <c r="D611" s="44">
        <f>пр.4!G323</f>
        <v>1437.7</v>
      </c>
    </row>
    <row r="612" spans="1:4" ht="15.75" thickBot="1">
      <c r="A612" s="28" t="s">
        <v>410</v>
      </c>
      <c r="B612" s="30" t="s">
        <v>251</v>
      </c>
      <c r="C612" s="8" t="s">
        <v>424</v>
      </c>
      <c r="D612" s="44">
        <f>пр.4!G324</f>
        <v>95.1</v>
      </c>
    </row>
    <row r="613" spans="1:4" ht="39.75" thickBot="1">
      <c r="A613" s="55" t="s">
        <v>242</v>
      </c>
      <c r="B613" s="30" t="s">
        <v>252</v>
      </c>
      <c r="C613" s="9"/>
      <c r="D613" s="44">
        <f>D614+D615</f>
        <v>1546.8</v>
      </c>
    </row>
    <row r="614" spans="1:4" ht="26.25" thickBot="1">
      <c r="A614" s="31" t="s">
        <v>409</v>
      </c>
      <c r="B614" s="30" t="s">
        <v>252</v>
      </c>
      <c r="C614" s="8" t="s">
        <v>321</v>
      </c>
      <c r="D614" s="44">
        <f>пр.4!G464</f>
        <v>1468.6</v>
      </c>
    </row>
    <row r="615" spans="1:4" ht="15.75" thickBot="1">
      <c r="A615" s="28" t="s">
        <v>410</v>
      </c>
      <c r="B615" s="30" t="s">
        <v>252</v>
      </c>
      <c r="C615" s="8" t="s">
        <v>424</v>
      </c>
      <c r="D615" s="44">
        <f>пр.4!G465</f>
        <v>78.2</v>
      </c>
    </row>
    <row r="616" spans="1:4" ht="27" thickBot="1">
      <c r="A616" s="55" t="s">
        <v>244</v>
      </c>
      <c r="B616" s="30" t="s">
        <v>253</v>
      </c>
      <c r="C616" s="9"/>
      <c r="D616" s="44">
        <f>D617</f>
        <v>481.9</v>
      </c>
    </row>
    <row r="617" spans="1:4" ht="15.75" thickBot="1">
      <c r="A617" s="28" t="s">
        <v>410</v>
      </c>
      <c r="B617" s="30" t="s">
        <v>253</v>
      </c>
      <c r="C617" s="8" t="s">
        <v>424</v>
      </c>
      <c r="D617" s="44">
        <f>пр.4!G420</f>
        <v>481.9</v>
      </c>
    </row>
    <row r="618" spans="1:4" ht="27" thickBot="1">
      <c r="A618" s="55" t="s">
        <v>245</v>
      </c>
      <c r="B618" s="30" t="s">
        <v>254</v>
      </c>
      <c r="C618" s="9"/>
      <c r="D618" s="44">
        <f>D619+D620</f>
        <v>1537.9</v>
      </c>
    </row>
    <row r="619" spans="1:4" ht="26.25" thickBot="1">
      <c r="A619" s="31" t="s">
        <v>409</v>
      </c>
      <c r="B619" s="30" t="s">
        <v>254</v>
      </c>
      <c r="C619" s="8" t="s">
        <v>321</v>
      </c>
      <c r="D619" s="44">
        <f>пр.4!G326</f>
        <v>1437.7</v>
      </c>
    </row>
    <row r="620" spans="1:4" ht="15.75" thickBot="1">
      <c r="A620" s="28" t="s">
        <v>410</v>
      </c>
      <c r="B620" s="30" t="s">
        <v>254</v>
      </c>
      <c r="C620" s="8" t="s">
        <v>424</v>
      </c>
      <c r="D620" s="44">
        <f>пр.4!G327</f>
        <v>100.2</v>
      </c>
    </row>
    <row r="621" spans="1:4" ht="31.9" customHeight="1" thickBot="1">
      <c r="A621" s="55" t="s">
        <v>246</v>
      </c>
      <c r="B621" s="30" t="s">
        <v>255</v>
      </c>
      <c r="C621" s="8"/>
      <c r="D621" s="44">
        <f>D622</f>
        <v>0.7</v>
      </c>
    </row>
    <row r="622" spans="1:4" ht="15.75" thickBot="1">
      <c r="A622" s="28" t="s">
        <v>410</v>
      </c>
      <c r="B622" s="30" t="s">
        <v>255</v>
      </c>
      <c r="C622" s="8" t="s">
        <v>424</v>
      </c>
      <c r="D622" s="44">
        <f>пр.4!G329</f>
        <v>0.7</v>
      </c>
    </row>
    <row r="623" spans="1:4" ht="27" thickBot="1">
      <c r="A623" s="55" t="s">
        <v>247</v>
      </c>
      <c r="B623" s="30" t="s">
        <v>256</v>
      </c>
      <c r="C623" s="9"/>
      <c r="D623" s="44">
        <f>D624+D625</f>
        <v>5.8</v>
      </c>
    </row>
    <row r="624" spans="1:4" ht="26.25" thickBot="1">
      <c r="A624" s="31" t="s">
        <v>409</v>
      </c>
      <c r="B624" s="30" t="s">
        <v>256</v>
      </c>
      <c r="C624" s="8" t="s">
        <v>321</v>
      </c>
      <c r="D624" s="44">
        <f>пр.4!G299</f>
        <v>0</v>
      </c>
    </row>
    <row r="625" spans="1:4" ht="15.75" thickBot="1">
      <c r="A625" s="28" t="s">
        <v>410</v>
      </c>
      <c r="B625" s="30" t="s">
        <v>256</v>
      </c>
      <c r="C625" s="8" t="s">
        <v>424</v>
      </c>
      <c r="D625" s="44">
        <f>пр.4!G300</f>
        <v>5.8</v>
      </c>
    </row>
  </sheetData>
  <mergeCells count="3">
    <mergeCell ref="A7:C7"/>
    <mergeCell ref="A5:D5"/>
    <mergeCell ref="A6:D6"/>
  </mergeCells>
  <phoneticPr fontId="9" type="noConversion"/>
  <pageMargins left="0.55118110236220474" right="0.15748031496062992" top="0.31496062992125984" bottom="0.31496062992125984" header="0.31496062992125984" footer="0.31496062992125984"/>
  <pageSetup paperSize="9" scale="80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16"/>
  <sheetViews>
    <sheetView zoomScaleNormal="100" workbookViewId="0">
      <selection sqref="A1:G815"/>
    </sheetView>
  </sheetViews>
  <sheetFormatPr defaultRowHeight="15"/>
  <cols>
    <col min="1" max="1" width="48.7109375" style="18" customWidth="1"/>
    <col min="2" max="2" width="9.28515625" style="18" customWidth="1"/>
    <col min="3" max="3" width="9.140625" style="18"/>
    <col min="4" max="4" width="9.42578125" style="18" customWidth="1"/>
    <col min="5" max="5" width="11.85546875" customWidth="1"/>
    <col min="6" max="6" width="5.85546875" customWidth="1"/>
    <col min="7" max="7" width="11.7109375" style="18" customWidth="1"/>
    <col min="8" max="8" width="10.140625" style="18" customWidth="1"/>
  </cols>
  <sheetData>
    <row r="1" spans="1:7">
      <c r="G1" s="17" t="s">
        <v>553</v>
      </c>
    </row>
    <row r="2" spans="1:7">
      <c r="G2" s="17" t="s">
        <v>343</v>
      </c>
    </row>
    <row r="3" spans="1:7">
      <c r="G3" s="17" t="str">
        <f>пр.3!D3</f>
        <v>от 06.10.2023 № 3</v>
      </c>
    </row>
    <row r="4" spans="1:7">
      <c r="A4" s="23"/>
      <c r="B4" s="23"/>
      <c r="C4" s="23"/>
      <c r="D4" s="23"/>
    </row>
    <row r="5" spans="1:7">
      <c r="A5" s="507" t="s">
        <v>547</v>
      </c>
      <c r="B5" s="507"/>
      <c r="C5" s="507"/>
      <c r="D5" s="507"/>
      <c r="E5" s="507"/>
      <c r="F5" s="507"/>
      <c r="G5" s="507"/>
    </row>
    <row r="6" spans="1:7">
      <c r="A6" s="507" t="s">
        <v>839</v>
      </c>
      <c r="B6" s="507"/>
      <c r="C6" s="507"/>
      <c r="D6" s="507"/>
      <c r="E6" s="507"/>
      <c r="F6" s="507"/>
      <c r="G6" s="507"/>
    </row>
    <row r="7" spans="1:7">
      <c r="A7" s="507" t="s">
        <v>548</v>
      </c>
      <c r="B7" s="507"/>
      <c r="C7" s="507"/>
      <c r="D7" s="507"/>
      <c r="E7" s="507"/>
      <c r="F7" s="507"/>
      <c r="G7" s="507"/>
    </row>
    <row r="8" spans="1:7">
      <c r="A8" s="507" t="s">
        <v>549</v>
      </c>
      <c r="B8" s="507"/>
      <c r="C8" s="507"/>
      <c r="D8" s="507"/>
      <c r="E8" s="507"/>
      <c r="F8" s="507"/>
      <c r="G8" s="507"/>
    </row>
    <row r="9" spans="1:7" ht="15.75" thickBot="1">
      <c r="G9" s="19" t="s">
        <v>403</v>
      </c>
    </row>
    <row r="10" spans="1:7" ht="15.75" thickBot="1">
      <c r="A10" s="22" t="s">
        <v>404</v>
      </c>
      <c r="B10" s="368" t="s">
        <v>258</v>
      </c>
      <c r="C10" s="368" t="s">
        <v>405</v>
      </c>
      <c r="D10" s="368" t="s">
        <v>366</v>
      </c>
      <c r="E10" s="22" t="s">
        <v>257</v>
      </c>
      <c r="F10" s="22" t="s">
        <v>259</v>
      </c>
      <c r="G10" s="20" t="s">
        <v>346</v>
      </c>
    </row>
    <row r="11" spans="1:7" ht="15.75" thickBot="1">
      <c r="A11" s="223" t="s">
        <v>408</v>
      </c>
      <c r="B11" s="224"/>
      <c r="C11" s="225"/>
      <c r="D11" s="225"/>
      <c r="E11" s="237"/>
      <c r="F11" s="237"/>
      <c r="G11" s="238">
        <f>G12+G239+G482+G528+G567+G640+G739+G776+G798</f>
        <v>681746.4</v>
      </c>
    </row>
    <row r="12" spans="1:7" ht="38.25" thickBot="1">
      <c r="A12" s="304" t="s">
        <v>616</v>
      </c>
      <c r="B12" s="305">
        <v>901</v>
      </c>
      <c r="C12" s="306"/>
      <c r="D12" s="307"/>
      <c r="E12" s="308"/>
      <c r="F12" s="308"/>
      <c r="G12" s="309">
        <f>G13+G233</f>
        <v>366836.80000000005</v>
      </c>
    </row>
    <row r="13" spans="1:7" ht="15.75" thickBot="1">
      <c r="A13" s="24" t="s">
        <v>415</v>
      </c>
      <c r="B13" s="120">
        <v>901</v>
      </c>
      <c r="C13" s="119" t="s">
        <v>398</v>
      </c>
      <c r="D13" s="119"/>
      <c r="E13" s="35"/>
      <c r="F13" s="35"/>
      <c r="G13" s="116">
        <f>G14+G62+G169+G166+G125</f>
        <v>365851.9</v>
      </c>
    </row>
    <row r="14" spans="1:7" ht="15.75" thickBot="1">
      <c r="A14" s="24" t="s">
        <v>383</v>
      </c>
      <c r="B14" s="120">
        <v>901</v>
      </c>
      <c r="C14" s="119" t="s">
        <v>398</v>
      </c>
      <c r="D14" s="119" t="s">
        <v>394</v>
      </c>
      <c r="E14" s="35"/>
      <c r="F14" s="35"/>
      <c r="G14" s="116">
        <f>G15</f>
        <v>111001.1</v>
      </c>
    </row>
    <row r="15" spans="1:7" ht="39" thickBot="1">
      <c r="A15" s="182" t="s">
        <v>844</v>
      </c>
      <c r="B15" s="36">
        <v>901</v>
      </c>
      <c r="C15" s="37" t="s">
        <v>398</v>
      </c>
      <c r="D15" s="37" t="s">
        <v>394</v>
      </c>
      <c r="E15" s="29" t="s">
        <v>5</v>
      </c>
      <c r="F15" s="29"/>
      <c r="G15" s="116">
        <f>G16</f>
        <v>111001.1</v>
      </c>
    </row>
    <row r="16" spans="1:7" ht="26.25" thickBot="1">
      <c r="A16" s="47" t="s">
        <v>851</v>
      </c>
      <c r="B16" s="67">
        <v>901</v>
      </c>
      <c r="C16" s="68" t="s">
        <v>398</v>
      </c>
      <c r="D16" s="68" t="s">
        <v>394</v>
      </c>
      <c r="E16" s="57" t="s">
        <v>6</v>
      </c>
      <c r="F16" s="57"/>
      <c r="G16" s="121">
        <f>G17+G46+G50+G58</f>
        <v>111001.1</v>
      </c>
    </row>
    <row r="17" spans="1:7" ht="77.25" thickBot="1">
      <c r="A17" s="50" t="s">
        <v>671</v>
      </c>
      <c r="B17" s="36">
        <v>901</v>
      </c>
      <c r="C17" s="37" t="s">
        <v>398</v>
      </c>
      <c r="D17" s="37" t="s">
        <v>394</v>
      </c>
      <c r="E17" s="29" t="s">
        <v>7</v>
      </c>
      <c r="F17" s="29"/>
      <c r="G17" s="116">
        <f>G18+G21+G24+G27+G29+G35+G31+G38+G40+G33+G42+G44</f>
        <v>110543.3</v>
      </c>
    </row>
    <row r="18" spans="1:7" ht="15.75" thickBot="1">
      <c r="A18" s="51" t="s">
        <v>422</v>
      </c>
      <c r="B18" s="136">
        <v>901</v>
      </c>
      <c r="C18" s="122" t="s">
        <v>398</v>
      </c>
      <c r="D18" s="122" t="s">
        <v>394</v>
      </c>
      <c r="E18" s="30" t="s">
        <v>8</v>
      </c>
      <c r="F18" s="29"/>
      <c r="G18" s="117">
        <f>G19+G20</f>
        <v>4255.1000000000004</v>
      </c>
    </row>
    <row r="19" spans="1:7" ht="37.5" thickBot="1">
      <c r="A19" s="5" t="s">
        <v>413</v>
      </c>
      <c r="B19" s="32">
        <v>901</v>
      </c>
      <c r="C19" s="30" t="s">
        <v>398</v>
      </c>
      <c r="D19" s="30" t="s">
        <v>394</v>
      </c>
      <c r="E19" s="30" t="s">
        <v>8</v>
      </c>
      <c r="F19" s="30">
        <v>100</v>
      </c>
      <c r="G19" s="117">
        <v>3905.1</v>
      </c>
    </row>
    <row r="20" spans="1:7" ht="15.75" thickBot="1">
      <c r="A20" s="5" t="s">
        <v>418</v>
      </c>
      <c r="B20" s="32">
        <v>901</v>
      </c>
      <c r="C20" s="30" t="s">
        <v>398</v>
      </c>
      <c r="D20" s="30" t="s">
        <v>394</v>
      </c>
      <c r="E20" s="30" t="s">
        <v>8</v>
      </c>
      <c r="F20" s="30" t="s">
        <v>248</v>
      </c>
      <c r="G20" s="117">
        <v>350</v>
      </c>
    </row>
    <row r="21" spans="1:7" ht="26.25" thickBot="1">
      <c r="A21" s="370" t="s">
        <v>423</v>
      </c>
      <c r="B21" s="33">
        <v>901</v>
      </c>
      <c r="C21" s="70" t="s">
        <v>398</v>
      </c>
      <c r="D21" s="70" t="s">
        <v>394</v>
      </c>
      <c r="E21" s="30" t="s">
        <v>9</v>
      </c>
      <c r="F21" s="30"/>
      <c r="G21" s="117">
        <f>G22+G23</f>
        <v>11217.8</v>
      </c>
    </row>
    <row r="22" spans="1:7" ht="15.75" thickBot="1">
      <c r="A22" s="27" t="s">
        <v>410</v>
      </c>
      <c r="B22" s="32">
        <v>901</v>
      </c>
      <c r="C22" s="30" t="s">
        <v>398</v>
      </c>
      <c r="D22" s="30" t="s">
        <v>394</v>
      </c>
      <c r="E22" s="30" t="s">
        <v>10</v>
      </c>
      <c r="F22" s="30" t="s">
        <v>424</v>
      </c>
      <c r="G22" s="117">
        <v>11112.4</v>
      </c>
    </row>
    <row r="23" spans="1:7" ht="15.75" thickBot="1">
      <c r="A23" s="42" t="s">
        <v>411</v>
      </c>
      <c r="B23" s="32">
        <v>901</v>
      </c>
      <c r="C23" s="30" t="s">
        <v>398</v>
      </c>
      <c r="D23" s="30" t="s">
        <v>394</v>
      </c>
      <c r="E23" s="30" t="s">
        <v>10</v>
      </c>
      <c r="F23" s="30" t="s">
        <v>320</v>
      </c>
      <c r="G23" s="123">
        <v>105.4</v>
      </c>
    </row>
    <row r="24" spans="1:7" ht="26.25" thickBot="1">
      <c r="A24" s="370" t="s">
        <v>0</v>
      </c>
      <c r="B24" s="33">
        <v>901</v>
      </c>
      <c r="C24" s="70" t="s">
        <v>398</v>
      </c>
      <c r="D24" s="70" t="s">
        <v>394</v>
      </c>
      <c r="E24" s="30" t="s">
        <v>11</v>
      </c>
      <c r="F24" s="30"/>
      <c r="G24" s="117">
        <f>G26+G25</f>
        <v>0</v>
      </c>
    </row>
    <row r="25" spans="1:7" ht="36.75" thickBot="1">
      <c r="A25" s="158" t="s">
        <v>413</v>
      </c>
      <c r="B25" s="32">
        <v>901</v>
      </c>
      <c r="C25" s="30" t="s">
        <v>398</v>
      </c>
      <c r="D25" s="30" t="s">
        <v>394</v>
      </c>
      <c r="E25" s="30" t="s">
        <v>11</v>
      </c>
      <c r="F25" s="30" t="s">
        <v>321</v>
      </c>
      <c r="G25" s="117"/>
    </row>
    <row r="26" spans="1:7" ht="15.75" thickBot="1">
      <c r="A26" s="27" t="s">
        <v>410</v>
      </c>
      <c r="B26" s="32">
        <v>901</v>
      </c>
      <c r="C26" s="30" t="s">
        <v>398</v>
      </c>
      <c r="D26" s="30" t="s">
        <v>394</v>
      </c>
      <c r="E26" s="30" t="s">
        <v>11</v>
      </c>
      <c r="F26" s="30" t="s">
        <v>424</v>
      </c>
      <c r="G26" s="117"/>
    </row>
    <row r="27" spans="1:7" ht="39" thickBot="1">
      <c r="A27" s="370" t="s">
        <v>1</v>
      </c>
      <c r="B27" s="33">
        <v>901</v>
      </c>
      <c r="C27" s="70" t="s">
        <v>398</v>
      </c>
      <c r="D27" s="70" t="s">
        <v>394</v>
      </c>
      <c r="E27" s="30" t="s">
        <v>12</v>
      </c>
      <c r="F27" s="30"/>
      <c r="G27" s="117">
        <f>G28</f>
        <v>0</v>
      </c>
    </row>
    <row r="28" spans="1:7" ht="15.75" thickBot="1">
      <c r="A28" s="27" t="s">
        <v>410</v>
      </c>
      <c r="B28" s="32">
        <v>901</v>
      </c>
      <c r="C28" s="30" t="s">
        <v>398</v>
      </c>
      <c r="D28" s="30" t="s">
        <v>394</v>
      </c>
      <c r="E28" s="30" t="s">
        <v>12</v>
      </c>
      <c r="F28" s="30" t="s">
        <v>424</v>
      </c>
      <c r="G28" s="117"/>
    </row>
    <row r="29" spans="1:7" ht="26.25" thickBot="1">
      <c r="A29" s="52" t="s">
        <v>2</v>
      </c>
      <c r="B29" s="33">
        <v>901</v>
      </c>
      <c r="C29" s="70" t="s">
        <v>398</v>
      </c>
      <c r="D29" s="70" t="s">
        <v>394</v>
      </c>
      <c r="E29" s="30" t="s">
        <v>13</v>
      </c>
      <c r="F29" s="29"/>
      <c r="G29" s="117">
        <f>G30</f>
        <v>4975.5</v>
      </c>
    </row>
    <row r="30" spans="1:7" ht="15.75" thickBot="1">
      <c r="A30" s="27" t="s">
        <v>410</v>
      </c>
      <c r="B30" s="32">
        <v>901</v>
      </c>
      <c r="C30" s="30" t="s">
        <v>398</v>
      </c>
      <c r="D30" s="30" t="s">
        <v>394</v>
      </c>
      <c r="E30" s="30" t="s">
        <v>13</v>
      </c>
      <c r="F30" s="30" t="s">
        <v>424</v>
      </c>
      <c r="G30" s="117">
        <v>4975.5</v>
      </c>
    </row>
    <row r="31" spans="1:7" ht="39" thickBot="1">
      <c r="A31" s="52" t="s">
        <v>672</v>
      </c>
      <c r="B31" s="33">
        <v>901</v>
      </c>
      <c r="C31" s="70" t="s">
        <v>398</v>
      </c>
      <c r="D31" s="70" t="s">
        <v>394</v>
      </c>
      <c r="E31" s="30" t="s">
        <v>623</v>
      </c>
      <c r="F31" s="29"/>
      <c r="G31" s="117">
        <f>G32</f>
        <v>0.1</v>
      </c>
    </row>
    <row r="32" spans="1:7" ht="15.75" thickBot="1">
      <c r="A32" s="27" t="s">
        <v>410</v>
      </c>
      <c r="B32" s="32">
        <v>901</v>
      </c>
      <c r="C32" s="30" t="s">
        <v>398</v>
      </c>
      <c r="D32" s="30" t="s">
        <v>394</v>
      </c>
      <c r="E32" s="30" t="s">
        <v>623</v>
      </c>
      <c r="F32" s="30" t="s">
        <v>424</v>
      </c>
      <c r="G32" s="117">
        <v>0.1</v>
      </c>
    </row>
    <row r="33" spans="1:8" ht="26.25" thickBot="1">
      <c r="A33" s="402" t="s">
        <v>899</v>
      </c>
      <c r="B33" s="33">
        <v>901</v>
      </c>
      <c r="C33" s="70" t="s">
        <v>398</v>
      </c>
      <c r="D33" s="70" t="s">
        <v>394</v>
      </c>
      <c r="E33" s="30" t="s">
        <v>900</v>
      </c>
      <c r="F33" s="30"/>
      <c r="G33" s="117">
        <f>G34</f>
        <v>592.1</v>
      </c>
    </row>
    <row r="34" spans="1:8" ht="15.75" thickBot="1">
      <c r="A34" s="27" t="s">
        <v>410</v>
      </c>
      <c r="B34" s="32">
        <v>901</v>
      </c>
      <c r="C34" s="30" t="s">
        <v>398</v>
      </c>
      <c r="D34" s="30" t="s">
        <v>394</v>
      </c>
      <c r="E34" s="30" t="s">
        <v>900</v>
      </c>
      <c r="F34" s="30" t="s">
        <v>424</v>
      </c>
      <c r="G34" s="117">
        <f>467.1+125</f>
        <v>592.1</v>
      </c>
    </row>
    <row r="35" spans="1:8" ht="64.5" thickBot="1">
      <c r="A35" s="370" t="s">
        <v>4</v>
      </c>
      <c r="B35" s="33">
        <v>901</v>
      </c>
      <c r="C35" s="70" t="s">
        <v>398</v>
      </c>
      <c r="D35" s="70" t="s">
        <v>394</v>
      </c>
      <c r="E35" s="30" t="s">
        <v>14</v>
      </c>
      <c r="F35" s="29"/>
      <c r="G35" s="117">
        <f>G36+G37</f>
        <v>64807.6</v>
      </c>
    </row>
    <row r="36" spans="1:8" ht="36.75" thickBot="1">
      <c r="A36" s="27" t="s">
        <v>413</v>
      </c>
      <c r="B36" s="32">
        <v>901</v>
      </c>
      <c r="C36" s="30" t="s">
        <v>398</v>
      </c>
      <c r="D36" s="30" t="s">
        <v>394</v>
      </c>
      <c r="E36" s="30" t="s">
        <v>14</v>
      </c>
      <c r="F36" s="30">
        <v>100</v>
      </c>
      <c r="G36" s="117">
        <v>64650.6</v>
      </c>
    </row>
    <row r="37" spans="1:8" ht="15.75" thickBot="1">
      <c r="A37" s="27" t="s">
        <v>410</v>
      </c>
      <c r="B37" s="32">
        <v>901</v>
      </c>
      <c r="C37" s="30" t="s">
        <v>398</v>
      </c>
      <c r="D37" s="30" t="s">
        <v>394</v>
      </c>
      <c r="E37" s="30" t="s">
        <v>14</v>
      </c>
      <c r="F37" s="30" t="s">
        <v>424</v>
      </c>
      <c r="G37" s="117">
        <v>157</v>
      </c>
    </row>
    <row r="38" spans="1:8" ht="24.75" thickBot="1">
      <c r="A38" s="178" t="s">
        <v>742</v>
      </c>
      <c r="B38" s="32">
        <v>901</v>
      </c>
      <c r="C38" s="30" t="s">
        <v>398</v>
      </c>
      <c r="D38" s="30" t="s">
        <v>394</v>
      </c>
      <c r="E38" s="8" t="s">
        <v>832</v>
      </c>
      <c r="F38" s="30"/>
      <c r="G38" s="117">
        <f>G39</f>
        <v>19713.400000000001</v>
      </c>
      <c r="H38" s="447"/>
    </row>
    <row r="39" spans="1:8" ht="15.75" thickBot="1">
      <c r="A39" s="43" t="s">
        <v>410</v>
      </c>
      <c r="B39" s="32">
        <v>901</v>
      </c>
      <c r="C39" s="30" t="s">
        <v>398</v>
      </c>
      <c r="D39" s="30" t="s">
        <v>394</v>
      </c>
      <c r="E39" s="8" t="s">
        <v>832</v>
      </c>
      <c r="F39" s="30" t="s">
        <v>424</v>
      </c>
      <c r="G39" s="117">
        <v>19713.400000000001</v>
      </c>
      <c r="H39" s="447"/>
    </row>
    <row r="40" spans="1:8" ht="24.75" thickBot="1">
      <c r="A40" s="178" t="s">
        <v>743</v>
      </c>
      <c r="B40" s="32">
        <v>901</v>
      </c>
      <c r="C40" s="30" t="s">
        <v>398</v>
      </c>
      <c r="D40" s="30" t="s">
        <v>394</v>
      </c>
      <c r="E40" s="8" t="s">
        <v>832</v>
      </c>
      <c r="F40" s="30" t="s">
        <v>300</v>
      </c>
      <c r="G40" s="117">
        <f>G41</f>
        <v>4581.7</v>
      </c>
      <c r="H40" s="18" t="s">
        <v>300</v>
      </c>
    </row>
    <row r="41" spans="1:8" ht="15.75" thickBot="1">
      <c r="A41" s="43" t="s">
        <v>410</v>
      </c>
      <c r="B41" s="32">
        <v>901</v>
      </c>
      <c r="C41" s="30" t="s">
        <v>398</v>
      </c>
      <c r="D41" s="30" t="s">
        <v>394</v>
      </c>
      <c r="E41" s="8" t="s">
        <v>832</v>
      </c>
      <c r="F41" s="30" t="s">
        <v>424</v>
      </c>
      <c r="G41" s="117">
        <v>4581.7</v>
      </c>
    </row>
    <row r="42" spans="1:8" ht="24.75" thickBot="1">
      <c r="A42" s="43" t="s">
        <v>748</v>
      </c>
      <c r="B42" s="32">
        <v>901</v>
      </c>
      <c r="C42" s="30" t="s">
        <v>398</v>
      </c>
      <c r="D42" s="30" t="s">
        <v>394</v>
      </c>
      <c r="E42" s="117" t="s">
        <v>745</v>
      </c>
      <c r="F42" s="8"/>
      <c r="G42" s="117">
        <f>G43</f>
        <v>380</v>
      </c>
    </row>
    <row r="43" spans="1:8" ht="15.75" thickBot="1">
      <c r="A43" s="43" t="s">
        <v>410</v>
      </c>
      <c r="B43" s="32">
        <v>901</v>
      </c>
      <c r="C43" s="30" t="s">
        <v>398</v>
      </c>
      <c r="D43" s="30" t="s">
        <v>394</v>
      </c>
      <c r="E43" s="117" t="s">
        <v>745</v>
      </c>
      <c r="F43" s="8" t="s">
        <v>424</v>
      </c>
      <c r="G43" s="117">
        <v>380</v>
      </c>
    </row>
    <row r="44" spans="1:8" ht="24.75" thickBot="1">
      <c r="A44" s="43" t="s">
        <v>918</v>
      </c>
      <c r="B44" s="32">
        <v>901</v>
      </c>
      <c r="C44" s="30" t="s">
        <v>398</v>
      </c>
      <c r="D44" s="30" t="s">
        <v>394</v>
      </c>
      <c r="E44" s="117" t="s">
        <v>745</v>
      </c>
      <c r="F44" s="8"/>
      <c r="G44" s="117">
        <f>G45</f>
        <v>20</v>
      </c>
    </row>
    <row r="45" spans="1:8" ht="15.75" thickBot="1">
      <c r="A45" s="43" t="s">
        <v>410</v>
      </c>
      <c r="B45" s="32">
        <v>901</v>
      </c>
      <c r="C45" s="30" t="s">
        <v>398</v>
      </c>
      <c r="D45" s="30" t="s">
        <v>394</v>
      </c>
      <c r="E45" s="117" t="s">
        <v>745</v>
      </c>
      <c r="F45" s="8" t="s">
        <v>424</v>
      </c>
      <c r="G45" s="117">
        <v>20</v>
      </c>
    </row>
    <row r="46" spans="1:8" ht="39" thickBot="1">
      <c r="A46" s="47" t="s">
        <v>845</v>
      </c>
      <c r="B46" s="67">
        <v>901</v>
      </c>
      <c r="C46" s="68" t="s">
        <v>398</v>
      </c>
      <c r="D46" s="68" t="s">
        <v>394</v>
      </c>
      <c r="E46" s="57" t="s">
        <v>32</v>
      </c>
      <c r="F46" s="72"/>
      <c r="G46" s="121">
        <f>G47</f>
        <v>404.8</v>
      </c>
    </row>
    <row r="47" spans="1:8" ht="51.75" thickBot="1">
      <c r="A47" s="54" t="s">
        <v>675</v>
      </c>
      <c r="B47" s="36">
        <v>901</v>
      </c>
      <c r="C47" s="37" t="s">
        <v>398</v>
      </c>
      <c r="D47" s="37" t="s">
        <v>394</v>
      </c>
      <c r="E47" s="29" t="s">
        <v>33</v>
      </c>
      <c r="F47" s="30"/>
      <c r="G47" s="116">
        <f>G48</f>
        <v>404.8</v>
      </c>
    </row>
    <row r="48" spans="1:8" ht="26.25" thickBot="1">
      <c r="A48" s="370" t="s">
        <v>31</v>
      </c>
      <c r="B48" s="33">
        <v>901</v>
      </c>
      <c r="C48" s="70" t="s">
        <v>398</v>
      </c>
      <c r="D48" s="70" t="s">
        <v>394</v>
      </c>
      <c r="E48" s="30" t="s">
        <v>34</v>
      </c>
      <c r="F48" s="30"/>
      <c r="G48" s="117">
        <f>G49</f>
        <v>404.8</v>
      </c>
    </row>
    <row r="49" spans="1:7" ht="15.75" thickBot="1">
      <c r="A49" s="27" t="s">
        <v>410</v>
      </c>
      <c r="B49" s="32">
        <v>901</v>
      </c>
      <c r="C49" s="30" t="s">
        <v>398</v>
      </c>
      <c r="D49" s="30" t="s">
        <v>394</v>
      </c>
      <c r="E49" s="30" t="s">
        <v>34</v>
      </c>
      <c r="F49" s="30" t="s">
        <v>424</v>
      </c>
      <c r="G49" s="117">
        <f>104.8+300</f>
        <v>404.8</v>
      </c>
    </row>
    <row r="50" spans="1:7" ht="39" thickBot="1">
      <c r="A50" s="47" t="s">
        <v>852</v>
      </c>
      <c r="B50" s="67">
        <v>901</v>
      </c>
      <c r="C50" s="68" t="s">
        <v>398</v>
      </c>
      <c r="D50" s="68" t="s">
        <v>394</v>
      </c>
      <c r="E50" s="57" t="s">
        <v>57</v>
      </c>
      <c r="F50" s="57"/>
      <c r="G50" s="121">
        <f>G51</f>
        <v>53</v>
      </c>
    </row>
    <row r="51" spans="1:7" ht="26.25" thickBot="1">
      <c r="A51" s="54" t="s">
        <v>53</v>
      </c>
      <c r="B51" s="36">
        <v>901</v>
      </c>
      <c r="C51" s="37" t="s">
        <v>398</v>
      </c>
      <c r="D51" s="37" t="s">
        <v>394</v>
      </c>
      <c r="E51" s="29" t="s">
        <v>58</v>
      </c>
      <c r="F51" s="30"/>
      <c r="G51" s="116">
        <f>G52+G54+G56</f>
        <v>53</v>
      </c>
    </row>
    <row r="52" spans="1:7" ht="15.75" thickBot="1">
      <c r="A52" s="51" t="s">
        <v>422</v>
      </c>
      <c r="B52" s="32">
        <v>901</v>
      </c>
      <c r="C52" s="30" t="s">
        <v>398</v>
      </c>
      <c r="D52" s="30" t="s">
        <v>394</v>
      </c>
      <c r="E52" s="30" t="s">
        <v>619</v>
      </c>
      <c r="F52" s="30"/>
      <c r="G52" s="117">
        <f>G53</f>
        <v>5.3</v>
      </c>
    </row>
    <row r="53" spans="1:7" ht="36.75" thickBot="1">
      <c r="A53" s="27" t="s">
        <v>413</v>
      </c>
      <c r="B53" s="32">
        <v>901</v>
      </c>
      <c r="C53" s="30" t="s">
        <v>398</v>
      </c>
      <c r="D53" s="30" t="s">
        <v>394</v>
      </c>
      <c r="E53" s="30" t="s">
        <v>619</v>
      </c>
      <c r="F53" s="30" t="s">
        <v>321</v>
      </c>
      <c r="G53" s="117">
        <v>5.3</v>
      </c>
    </row>
    <row r="54" spans="1:7" ht="26.25" thickBot="1">
      <c r="A54" s="370" t="s">
        <v>423</v>
      </c>
      <c r="B54" s="33">
        <v>901</v>
      </c>
      <c r="C54" s="70" t="s">
        <v>398</v>
      </c>
      <c r="D54" s="70" t="s">
        <v>394</v>
      </c>
      <c r="E54" s="30" t="s">
        <v>59</v>
      </c>
      <c r="F54" s="29"/>
      <c r="G54" s="117">
        <f>G55</f>
        <v>45.7</v>
      </c>
    </row>
    <row r="55" spans="1:7" ht="15.75" thickBot="1">
      <c r="A55" s="27" t="s">
        <v>410</v>
      </c>
      <c r="B55" s="32">
        <v>901</v>
      </c>
      <c r="C55" s="30" t="s">
        <v>398</v>
      </c>
      <c r="D55" s="30" t="s">
        <v>394</v>
      </c>
      <c r="E55" s="30" t="s">
        <v>59</v>
      </c>
      <c r="F55" s="30" t="s">
        <v>424</v>
      </c>
      <c r="G55" s="117">
        <v>45.7</v>
      </c>
    </row>
    <row r="56" spans="1:7" ht="26.25" thickBot="1">
      <c r="A56" s="370" t="s">
        <v>2</v>
      </c>
      <c r="B56" s="33">
        <v>901</v>
      </c>
      <c r="C56" s="70" t="s">
        <v>398</v>
      </c>
      <c r="D56" s="70" t="s">
        <v>394</v>
      </c>
      <c r="E56" s="30" t="s">
        <v>60</v>
      </c>
      <c r="F56" s="30"/>
      <c r="G56" s="117">
        <f>G57</f>
        <v>2</v>
      </c>
    </row>
    <row r="57" spans="1:7" ht="15.75" thickBot="1">
      <c r="A57" s="27" t="s">
        <v>410</v>
      </c>
      <c r="B57" s="32">
        <v>901</v>
      </c>
      <c r="C57" s="30" t="s">
        <v>398</v>
      </c>
      <c r="D57" s="30" t="s">
        <v>394</v>
      </c>
      <c r="E57" s="30" t="s">
        <v>60</v>
      </c>
      <c r="F57" s="30" t="s">
        <v>424</v>
      </c>
      <c r="G57" s="117">
        <v>2</v>
      </c>
    </row>
    <row r="58" spans="1:7" ht="51.75" thickBot="1">
      <c r="A58" s="47" t="s">
        <v>854</v>
      </c>
      <c r="B58" s="67">
        <v>901</v>
      </c>
      <c r="C58" s="68" t="s">
        <v>398</v>
      </c>
      <c r="D58" s="68" t="s">
        <v>394</v>
      </c>
      <c r="E58" s="57" t="s">
        <v>61</v>
      </c>
      <c r="F58" s="57"/>
      <c r="G58" s="121">
        <f>G59</f>
        <v>0</v>
      </c>
    </row>
    <row r="59" spans="1:7" ht="26.25" thickBot="1">
      <c r="A59" s="54" t="s">
        <v>54</v>
      </c>
      <c r="B59" s="36">
        <v>901</v>
      </c>
      <c r="C59" s="37" t="s">
        <v>398</v>
      </c>
      <c r="D59" s="37" t="s">
        <v>394</v>
      </c>
      <c r="E59" s="29" t="s">
        <v>62</v>
      </c>
      <c r="F59" s="29"/>
      <c r="G59" s="116">
        <f>G60</f>
        <v>0</v>
      </c>
    </row>
    <row r="60" spans="1:7" ht="51.75" thickBot="1">
      <c r="A60" s="370" t="s">
        <v>55</v>
      </c>
      <c r="B60" s="33">
        <v>901</v>
      </c>
      <c r="C60" s="70" t="s">
        <v>398</v>
      </c>
      <c r="D60" s="70" t="s">
        <v>394</v>
      </c>
      <c r="E60" s="30" t="s">
        <v>63</v>
      </c>
      <c r="F60" s="30"/>
      <c r="G60" s="117">
        <v>0</v>
      </c>
    </row>
    <row r="61" spans="1:7" ht="15.75" thickBot="1">
      <c r="A61" s="27" t="s">
        <v>410</v>
      </c>
      <c r="B61" s="32">
        <v>901</v>
      </c>
      <c r="C61" s="30" t="s">
        <v>394</v>
      </c>
      <c r="D61" s="30" t="s">
        <v>394</v>
      </c>
      <c r="E61" s="30" t="s">
        <v>63</v>
      </c>
      <c r="F61" s="30" t="s">
        <v>424</v>
      </c>
      <c r="G61" s="117"/>
    </row>
    <row r="62" spans="1:7" ht="15.75" thickBot="1">
      <c r="A62" s="38" t="s">
        <v>261</v>
      </c>
      <c r="B62" s="36">
        <v>901</v>
      </c>
      <c r="C62" s="29" t="s">
        <v>398</v>
      </c>
      <c r="D62" s="29" t="s">
        <v>401</v>
      </c>
      <c r="E62" s="30"/>
      <c r="F62" s="30"/>
      <c r="G62" s="116">
        <f>G64+G93+G97+G104+G108</f>
        <v>188760.1</v>
      </c>
    </row>
    <row r="63" spans="1:7" ht="39" thickBot="1">
      <c r="A63" s="47" t="s">
        <v>846</v>
      </c>
      <c r="B63" s="67">
        <v>901</v>
      </c>
      <c r="C63" s="68" t="s">
        <v>398</v>
      </c>
      <c r="D63" s="68" t="s">
        <v>401</v>
      </c>
      <c r="E63" s="57" t="s">
        <v>17</v>
      </c>
      <c r="F63" s="72"/>
      <c r="G63" s="121">
        <f>G64</f>
        <v>183100.7</v>
      </c>
    </row>
    <row r="64" spans="1:7" ht="51.75" thickBot="1">
      <c r="A64" s="54" t="s">
        <v>15</v>
      </c>
      <c r="B64" s="36">
        <v>901</v>
      </c>
      <c r="C64" s="37" t="s">
        <v>398</v>
      </c>
      <c r="D64" s="37" t="s">
        <v>401</v>
      </c>
      <c r="E64" s="29" t="s">
        <v>19</v>
      </c>
      <c r="F64" s="29"/>
      <c r="G64" s="116">
        <f>G65+G68+G71+G74+G76+G80+G78+G83+G85+G87+G89+G91</f>
        <v>183100.7</v>
      </c>
    </row>
    <row r="65" spans="1:7" ht="15.75" thickBot="1">
      <c r="A65" s="51" t="s">
        <v>422</v>
      </c>
      <c r="B65" s="136">
        <v>901</v>
      </c>
      <c r="C65" s="122" t="s">
        <v>398</v>
      </c>
      <c r="D65" s="122" t="s">
        <v>401</v>
      </c>
      <c r="E65" s="30" t="s">
        <v>18</v>
      </c>
      <c r="F65" s="29"/>
      <c r="G65" s="117">
        <f>G66+G67</f>
        <v>2373.6</v>
      </c>
    </row>
    <row r="66" spans="1:7" ht="37.5" thickBot="1">
      <c r="A66" s="5" t="s">
        <v>413</v>
      </c>
      <c r="B66" s="32">
        <v>901</v>
      </c>
      <c r="C66" s="30" t="s">
        <v>398</v>
      </c>
      <c r="D66" s="30" t="s">
        <v>401</v>
      </c>
      <c r="E66" s="30" t="s">
        <v>18</v>
      </c>
      <c r="F66" s="30" t="s">
        <v>321</v>
      </c>
      <c r="G66" s="117">
        <v>2003.2</v>
      </c>
    </row>
    <row r="67" spans="1:7" ht="15.75" thickBot="1">
      <c r="A67" s="5" t="s">
        <v>418</v>
      </c>
      <c r="B67" s="32">
        <v>901</v>
      </c>
      <c r="C67" s="30" t="s">
        <v>398</v>
      </c>
      <c r="D67" s="30" t="s">
        <v>401</v>
      </c>
      <c r="E67" s="30" t="s">
        <v>18</v>
      </c>
      <c r="F67" s="30" t="s">
        <v>248</v>
      </c>
      <c r="G67" s="117">
        <v>370.4</v>
      </c>
    </row>
    <row r="68" spans="1:7" ht="26.25" thickBot="1">
      <c r="A68" s="370" t="s">
        <v>423</v>
      </c>
      <c r="B68" s="33">
        <v>901</v>
      </c>
      <c r="C68" s="70" t="s">
        <v>398</v>
      </c>
      <c r="D68" s="70" t="s">
        <v>401</v>
      </c>
      <c r="E68" s="30" t="s">
        <v>20</v>
      </c>
      <c r="F68" s="30"/>
      <c r="G68" s="117">
        <f>G69+G70</f>
        <v>34438.300000000003</v>
      </c>
    </row>
    <row r="69" spans="1:7" ht="15.75" thickBot="1">
      <c r="A69" s="27" t="s">
        <v>410</v>
      </c>
      <c r="B69" s="32">
        <v>901</v>
      </c>
      <c r="C69" s="30" t="s">
        <v>398</v>
      </c>
      <c r="D69" s="30" t="s">
        <v>401</v>
      </c>
      <c r="E69" s="30" t="s">
        <v>20</v>
      </c>
      <c r="F69" s="30" t="s">
        <v>424</v>
      </c>
      <c r="G69" s="117">
        <v>34117.800000000003</v>
      </c>
    </row>
    <row r="70" spans="1:7" ht="15.75" thickBot="1">
      <c r="A70" s="42" t="s">
        <v>411</v>
      </c>
      <c r="B70" s="32">
        <v>901</v>
      </c>
      <c r="C70" s="30" t="s">
        <v>398</v>
      </c>
      <c r="D70" s="30" t="s">
        <v>401</v>
      </c>
      <c r="E70" s="30" t="s">
        <v>20</v>
      </c>
      <c r="F70" s="30" t="s">
        <v>320</v>
      </c>
      <c r="G70" s="133">
        <v>320.5</v>
      </c>
    </row>
    <row r="71" spans="1:7" ht="26.25" thickBot="1">
      <c r="A71" s="370" t="s">
        <v>0</v>
      </c>
      <c r="B71" s="33">
        <v>901</v>
      </c>
      <c r="C71" s="70" t="s">
        <v>398</v>
      </c>
      <c r="D71" s="70" t="s">
        <v>401</v>
      </c>
      <c r="E71" s="30" t="s">
        <v>21</v>
      </c>
      <c r="F71" s="29"/>
      <c r="G71" s="117">
        <f>G73+G72</f>
        <v>0</v>
      </c>
    </row>
    <row r="72" spans="1:7" ht="37.5" thickBot="1">
      <c r="A72" s="5" t="s">
        <v>413</v>
      </c>
      <c r="B72" s="32">
        <v>901</v>
      </c>
      <c r="C72" s="30" t="s">
        <v>398</v>
      </c>
      <c r="D72" s="30" t="s">
        <v>401</v>
      </c>
      <c r="E72" s="30" t="s">
        <v>21</v>
      </c>
      <c r="F72" s="30" t="s">
        <v>321</v>
      </c>
      <c r="G72" s="117"/>
    </row>
    <row r="73" spans="1:7" ht="15.75" thickBot="1">
      <c r="A73" s="27" t="s">
        <v>410</v>
      </c>
      <c r="B73" s="32">
        <v>901</v>
      </c>
      <c r="C73" s="30" t="s">
        <v>398</v>
      </c>
      <c r="D73" s="30" t="s">
        <v>401</v>
      </c>
      <c r="E73" s="30" t="s">
        <v>21</v>
      </c>
      <c r="F73" s="30" t="s">
        <v>424</v>
      </c>
      <c r="G73" s="117"/>
    </row>
    <row r="74" spans="1:7" ht="39" thickBot="1">
      <c r="A74" s="370" t="s">
        <v>1</v>
      </c>
      <c r="B74" s="33">
        <v>901</v>
      </c>
      <c r="C74" s="70" t="s">
        <v>398</v>
      </c>
      <c r="D74" s="70" t="s">
        <v>401</v>
      </c>
      <c r="E74" s="30" t="s">
        <v>22</v>
      </c>
      <c r="F74" s="29"/>
      <c r="G74" s="117">
        <f>G75</f>
        <v>0</v>
      </c>
    </row>
    <row r="75" spans="1:7" ht="15.75" thickBot="1">
      <c r="A75" s="27" t="s">
        <v>410</v>
      </c>
      <c r="B75" s="32">
        <v>901</v>
      </c>
      <c r="C75" s="30" t="s">
        <v>398</v>
      </c>
      <c r="D75" s="30" t="s">
        <v>401</v>
      </c>
      <c r="E75" s="30" t="s">
        <v>22</v>
      </c>
      <c r="F75" s="30" t="s">
        <v>424</v>
      </c>
      <c r="G75" s="117"/>
    </row>
    <row r="76" spans="1:7" ht="26.25" thickBot="1">
      <c r="A76" s="52" t="s">
        <v>2</v>
      </c>
      <c r="B76" s="33">
        <v>901</v>
      </c>
      <c r="C76" s="70" t="s">
        <v>398</v>
      </c>
      <c r="D76" s="70" t="s">
        <v>401</v>
      </c>
      <c r="E76" s="30" t="s">
        <v>23</v>
      </c>
      <c r="F76" s="30"/>
      <c r="G76" s="125">
        <f>G77</f>
        <v>1196.7</v>
      </c>
    </row>
    <row r="77" spans="1:7" ht="15.75" thickBot="1">
      <c r="A77" s="27" t="s">
        <v>410</v>
      </c>
      <c r="B77" s="32">
        <v>901</v>
      </c>
      <c r="C77" s="30" t="s">
        <v>398</v>
      </c>
      <c r="D77" s="30" t="s">
        <v>401</v>
      </c>
      <c r="E77" s="30" t="s">
        <v>23</v>
      </c>
      <c r="F77" s="30" t="s">
        <v>424</v>
      </c>
      <c r="G77" s="117">
        <f>1146.7+50</f>
        <v>1196.7</v>
      </c>
    </row>
    <row r="78" spans="1:7" ht="39" thickBot="1">
      <c r="A78" s="52" t="s">
        <v>672</v>
      </c>
      <c r="B78" s="33">
        <v>901</v>
      </c>
      <c r="C78" s="70" t="s">
        <v>398</v>
      </c>
      <c r="D78" s="70" t="s">
        <v>401</v>
      </c>
      <c r="E78" s="30" t="s">
        <v>624</v>
      </c>
      <c r="F78" s="29"/>
      <c r="G78" s="117">
        <f>G79</f>
        <v>0</v>
      </c>
    </row>
    <row r="79" spans="1:7" ht="15.75" thickBot="1">
      <c r="A79" s="27" t="s">
        <v>410</v>
      </c>
      <c r="B79" s="32">
        <v>901</v>
      </c>
      <c r="C79" s="30" t="s">
        <v>398</v>
      </c>
      <c r="D79" s="30" t="s">
        <v>401</v>
      </c>
      <c r="E79" s="30" t="s">
        <v>624</v>
      </c>
      <c r="F79" s="30" t="s">
        <v>424</v>
      </c>
      <c r="G79" s="117"/>
    </row>
    <row r="80" spans="1:7" ht="115.5" thickBot="1">
      <c r="A80" s="370" t="s">
        <v>16</v>
      </c>
      <c r="B80" s="33">
        <v>901</v>
      </c>
      <c r="C80" s="70" t="s">
        <v>398</v>
      </c>
      <c r="D80" s="70" t="s">
        <v>401</v>
      </c>
      <c r="E80" s="30" t="s">
        <v>24</v>
      </c>
      <c r="F80" s="30" t="s">
        <v>300</v>
      </c>
      <c r="G80" s="117">
        <f>G81+G82</f>
        <v>137907.20000000001</v>
      </c>
    </row>
    <row r="81" spans="1:7" ht="36.75" thickBot="1">
      <c r="A81" s="27" t="s">
        <v>413</v>
      </c>
      <c r="B81" s="32">
        <v>901</v>
      </c>
      <c r="C81" s="30" t="s">
        <v>398</v>
      </c>
      <c r="D81" s="30" t="s">
        <v>401</v>
      </c>
      <c r="E81" s="30" t="s">
        <v>24</v>
      </c>
      <c r="F81" s="30" t="s">
        <v>321</v>
      </c>
      <c r="G81" s="117">
        <v>136199.20000000001</v>
      </c>
    </row>
    <row r="82" spans="1:7" ht="15.75" thickBot="1">
      <c r="A82" s="27" t="s">
        <v>410</v>
      </c>
      <c r="B82" s="32">
        <v>901</v>
      </c>
      <c r="C82" s="30" t="s">
        <v>398</v>
      </c>
      <c r="D82" s="30" t="s">
        <v>401</v>
      </c>
      <c r="E82" s="30" t="s">
        <v>24</v>
      </c>
      <c r="F82" s="30" t="s">
        <v>424</v>
      </c>
      <c r="G82" s="117">
        <v>1708</v>
      </c>
    </row>
    <row r="83" spans="1:7" s="18" customFormat="1" ht="51.75" thickBot="1">
      <c r="A83" s="86" t="s">
        <v>673</v>
      </c>
      <c r="B83" s="82">
        <v>901</v>
      </c>
      <c r="C83" s="83" t="s">
        <v>398</v>
      </c>
      <c r="D83" s="83" t="s">
        <v>401</v>
      </c>
      <c r="E83" s="45" t="s">
        <v>833</v>
      </c>
      <c r="F83" s="45"/>
      <c r="G83" s="117">
        <f>G84</f>
        <v>6468.3</v>
      </c>
    </row>
    <row r="84" spans="1:7" s="18" customFormat="1" ht="36.75" thickBot="1">
      <c r="A84" s="43" t="s">
        <v>413</v>
      </c>
      <c r="B84" s="44">
        <v>901</v>
      </c>
      <c r="C84" s="45" t="s">
        <v>398</v>
      </c>
      <c r="D84" s="45" t="s">
        <v>401</v>
      </c>
      <c r="E84" s="45" t="s">
        <v>300</v>
      </c>
      <c r="F84" s="45" t="s">
        <v>321</v>
      </c>
      <c r="G84" s="117">
        <v>6468.3</v>
      </c>
    </row>
    <row r="85" spans="1:7" s="18" customFormat="1" ht="24.75" thickBot="1">
      <c r="A85" s="43" t="s">
        <v>748</v>
      </c>
      <c r="B85" s="32">
        <v>901</v>
      </c>
      <c r="C85" s="30" t="s">
        <v>398</v>
      </c>
      <c r="D85" s="83" t="s">
        <v>401</v>
      </c>
      <c r="E85" s="117" t="s">
        <v>919</v>
      </c>
      <c r="F85" s="8"/>
      <c r="G85" s="117">
        <f>G86</f>
        <v>365.7</v>
      </c>
    </row>
    <row r="86" spans="1:7" s="18" customFormat="1" ht="15.75" thickBot="1">
      <c r="A86" s="43" t="s">
        <v>410</v>
      </c>
      <c r="B86" s="32">
        <v>901</v>
      </c>
      <c r="C86" s="30" t="s">
        <v>398</v>
      </c>
      <c r="D86" s="45" t="s">
        <v>401</v>
      </c>
      <c r="E86" s="117" t="s">
        <v>919</v>
      </c>
      <c r="F86" s="8" t="s">
        <v>424</v>
      </c>
      <c r="G86" s="117">
        <v>365.7</v>
      </c>
    </row>
    <row r="87" spans="1:7" s="18" customFormat="1" ht="24.75" thickBot="1">
      <c r="A87" s="43" t="s">
        <v>918</v>
      </c>
      <c r="B87" s="32">
        <v>901</v>
      </c>
      <c r="C87" s="30" t="s">
        <v>398</v>
      </c>
      <c r="D87" s="83" t="s">
        <v>401</v>
      </c>
      <c r="E87" s="117" t="s">
        <v>919</v>
      </c>
      <c r="F87" s="8"/>
      <c r="G87" s="117">
        <f>G88</f>
        <v>19.3</v>
      </c>
    </row>
    <row r="88" spans="1:7" s="18" customFormat="1" ht="15.75" thickBot="1">
      <c r="A88" s="43" t="s">
        <v>410</v>
      </c>
      <c r="B88" s="32">
        <v>901</v>
      </c>
      <c r="C88" s="30" t="s">
        <v>398</v>
      </c>
      <c r="D88" s="45" t="s">
        <v>401</v>
      </c>
      <c r="E88" s="117" t="s">
        <v>919</v>
      </c>
      <c r="F88" s="8" t="s">
        <v>424</v>
      </c>
      <c r="G88" s="117">
        <v>19.3</v>
      </c>
    </row>
    <row r="89" spans="1:7" s="18" customFormat="1" ht="72.75" thickBot="1">
      <c r="A89" s="178" t="s">
        <v>956</v>
      </c>
      <c r="B89" s="44">
        <v>901</v>
      </c>
      <c r="C89" s="45" t="s">
        <v>398</v>
      </c>
      <c r="D89" s="45" t="s">
        <v>401</v>
      </c>
      <c r="E89" s="45" t="s">
        <v>957</v>
      </c>
      <c r="F89" s="45"/>
      <c r="G89" s="117">
        <f>G90</f>
        <v>315</v>
      </c>
    </row>
    <row r="90" spans="1:7" s="18" customFormat="1" ht="15.75" thickBot="1">
      <c r="A90" s="43" t="s">
        <v>410</v>
      </c>
      <c r="B90" s="44">
        <v>901</v>
      </c>
      <c r="C90" s="45" t="s">
        <v>398</v>
      </c>
      <c r="D90" s="45" t="s">
        <v>401</v>
      </c>
      <c r="E90" s="45" t="s">
        <v>957</v>
      </c>
      <c r="F90" s="45" t="s">
        <v>424</v>
      </c>
      <c r="G90" s="117">
        <v>315</v>
      </c>
    </row>
    <row r="91" spans="1:7" s="18" customFormat="1" ht="72.75" thickBot="1">
      <c r="A91" s="178" t="s">
        <v>958</v>
      </c>
      <c r="B91" s="44">
        <v>901</v>
      </c>
      <c r="C91" s="45" t="s">
        <v>398</v>
      </c>
      <c r="D91" s="45" t="s">
        <v>401</v>
      </c>
      <c r="E91" s="45" t="s">
        <v>957</v>
      </c>
      <c r="F91" s="45"/>
      <c r="G91" s="117">
        <f>G92</f>
        <v>16.600000000000001</v>
      </c>
    </row>
    <row r="92" spans="1:7" s="18" customFormat="1" ht="15.75" thickBot="1">
      <c r="A92" s="43" t="s">
        <v>410</v>
      </c>
      <c r="B92" s="44">
        <v>901</v>
      </c>
      <c r="C92" s="45" t="s">
        <v>398</v>
      </c>
      <c r="D92" s="45" t="s">
        <v>401</v>
      </c>
      <c r="E92" s="45" t="s">
        <v>957</v>
      </c>
      <c r="F92" s="45" t="s">
        <v>424</v>
      </c>
      <c r="G92" s="117">
        <v>16.600000000000001</v>
      </c>
    </row>
    <row r="93" spans="1:7" ht="39" thickBot="1">
      <c r="A93" s="47" t="s">
        <v>845</v>
      </c>
      <c r="B93" s="67">
        <v>901</v>
      </c>
      <c r="C93" s="68" t="s">
        <v>398</v>
      </c>
      <c r="D93" s="68" t="s">
        <v>401</v>
      </c>
      <c r="E93" s="57" t="s">
        <v>32</v>
      </c>
      <c r="F93" s="57"/>
      <c r="G93" s="121">
        <f>G94</f>
        <v>935.5</v>
      </c>
    </row>
    <row r="94" spans="1:7" ht="51.75" thickBot="1">
      <c r="A94" s="54" t="s">
        <v>675</v>
      </c>
      <c r="B94" s="36">
        <v>901</v>
      </c>
      <c r="C94" s="37" t="s">
        <v>398</v>
      </c>
      <c r="D94" s="37" t="s">
        <v>401</v>
      </c>
      <c r="E94" s="29" t="s">
        <v>33</v>
      </c>
      <c r="F94" s="29"/>
      <c r="G94" s="116">
        <f>G95</f>
        <v>935.5</v>
      </c>
    </row>
    <row r="95" spans="1:7" ht="26.25" thickBot="1">
      <c r="A95" s="370" t="s">
        <v>31</v>
      </c>
      <c r="B95" s="33">
        <v>901</v>
      </c>
      <c r="C95" s="70" t="s">
        <v>398</v>
      </c>
      <c r="D95" s="70" t="s">
        <v>401</v>
      </c>
      <c r="E95" s="30" t="s">
        <v>34</v>
      </c>
      <c r="F95" s="30"/>
      <c r="G95" s="117">
        <f>G96</f>
        <v>935.5</v>
      </c>
    </row>
    <row r="96" spans="1:7" ht="15.75" thickBot="1">
      <c r="A96" s="27" t="s">
        <v>410</v>
      </c>
      <c r="B96" s="32">
        <v>901</v>
      </c>
      <c r="C96" s="30" t="s">
        <v>398</v>
      </c>
      <c r="D96" s="30" t="s">
        <v>401</v>
      </c>
      <c r="E96" s="30" t="s">
        <v>34</v>
      </c>
      <c r="F96" s="30" t="s">
        <v>424</v>
      </c>
      <c r="G96" s="117">
        <f>596.5+339</f>
        <v>935.5</v>
      </c>
    </row>
    <row r="97" spans="1:7" ht="39" thickBot="1">
      <c r="A97" s="47" t="s">
        <v>852</v>
      </c>
      <c r="B97" s="67">
        <v>901</v>
      </c>
      <c r="C97" s="68" t="s">
        <v>398</v>
      </c>
      <c r="D97" s="68" t="s">
        <v>401</v>
      </c>
      <c r="E97" s="57" t="s">
        <v>57</v>
      </c>
      <c r="F97" s="57"/>
      <c r="G97" s="121">
        <f>G98</f>
        <v>303.39999999999998</v>
      </c>
    </row>
    <row r="98" spans="1:7" ht="26.25" thickBot="1">
      <c r="A98" s="54" t="s">
        <v>53</v>
      </c>
      <c r="B98" s="36">
        <v>901</v>
      </c>
      <c r="C98" s="37" t="s">
        <v>398</v>
      </c>
      <c r="D98" s="37" t="s">
        <v>401</v>
      </c>
      <c r="E98" s="29" t="s">
        <v>58</v>
      </c>
      <c r="F98" s="30"/>
      <c r="G98" s="116">
        <f>G100+G102+G99</f>
        <v>303.39999999999998</v>
      </c>
    </row>
    <row r="99" spans="1:7" ht="37.5" thickBot="1">
      <c r="A99" s="5" t="s">
        <v>413</v>
      </c>
      <c r="B99" s="32">
        <v>901</v>
      </c>
      <c r="C99" s="30" t="s">
        <v>398</v>
      </c>
      <c r="D99" s="30" t="s">
        <v>401</v>
      </c>
      <c r="E99" s="30" t="s">
        <v>619</v>
      </c>
      <c r="F99" s="30" t="s">
        <v>321</v>
      </c>
      <c r="G99" s="117">
        <v>22.9</v>
      </c>
    </row>
    <row r="100" spans="1:7" ht="26.25" thickBot="1">
      <c r="A100" s="370" t="s">
        <v>423</v>
      </c>
      <c r="B100" s="33">
        <v>901</v>
      </c>
      <c r="C100" s="70" t="s">
        <v>398</v>
      </c>
      <c r="D100" s="70" t="s">
        <v>401</v>
      </c>
      <c r="E100" s="30" t="s">
        <v>59</v>
      </c>
      <c r="F100" s="29"/>
      <c r="G100" s="117">
        <f>G101</f>
        <v>280.5</v>
      </c>
    </row>
    <row r="101" spans="1:7" ht="15.75" thickBot="1">
      <c r="A101" s="27" t="s">
        <v>410</v>
      </c>
      <c r="B101" s="32">
        <v>901</v>
      </c>
      <c r="C101" s="30" t="s">
        <v>398</v>
      </c>
      <c r="D101" s="30" t="s">
        <v>401</v>
      </c>
      <c r="E101" s="30" t="s">
        <v>59</v>
      </c>
      <c r="F101" s="30" t="s">
        <v>424</v>
      </c>
      <c r="G101" s="133">
        <v>280.5</v>
      </c>
    </row>
    <row r="102" spans="1:7" ht="26.25" thickBot="1">
      <c r="A102" s="370" t="s">
        <v>2</v>
      </c>
      <c r="B102" s="33">
        <v>901</v>
      </c>
      <c r="C102" s="70" t="s">
        <v>398</v>
      </c>
      <c r="D102" s="70" t="s">
        <v>401</v>
      </c>
      <c r="E102" s="30" t="s">
        <v>60</v>
      </c>
      <c r="F102" s="30"/>
      <c r="G102" s="117">
        <f>G103</f>
        <v>0</v>
      </c>
    </row>
    <row r="103" spans="1:7" ht="15.75" thickBot="1">
      <c r="A103" s="27" t="s">
        <v>410</v>
      </c>
      <c r="B103" s="32">
        <v>901</v>
      </c>
      <c r="C103" s="30" t="s">
        <v>398</v>
      </c>
      <c r="D103" s="30" t="s">
        <v>401</v>
      </c>
      <c r="E103" s="30" t="s">
        <v>60</v>
      </c>
      <c r="F103" s="30" t="s">
        <v>424</v>
      </c>
      <c r="G103" s="117">
        <v>0</v>
      </c>
    </row>
    <row r="104" spans="1:7" ht="51.75" thickBot="1">
      <c r="A104" s="47" t="s">
        <v>855</v>
      </c>
      <c r="B104" s="67">
        <v>901</v>
      </c>
      <c r="C104" s="68" t="s">
        <v>398</v>
      </c>
      <c r="D104" s="68" t="s">
        <v>401</v>
      </c>
      <c r="E104" s="57" t="s">
        <v>61</v>
      </c>
      <c r="F104" s="57"/>
      <c r="G104" s="121">
        <f>G105</f>
        <v>0</v>
      </c>
    </row>
    <row r="105" spans="1:7" ht="26.25" thickBot="1">
      <c r="A105" s="54" t="s">
        <v>54</v>
      </c>
      <c r="B105" s="36">
        <v>901</v>
      </c>
      <c r="C105" s="37" t="s">
        <v>398</v>
      </c>
      <c r="D105" s="37" t="s">
        <v>401</v>
      </c>
      <c r="E105" s="29" t="s">
        <v>62</v>
      </c>
      <c r="F105" s="29"/>
      <c r="G105" s="116">
        <f>G106</f>
        <v>0</v>
      </c>
    </row>
    <row r="106" spans="1:7" ht="51.75" thickBot="1">
      <c r="A106" s="370" t="s">
        <v>55</v>
      </c>
      <c r="B106" s="33">
        <v>901</v>
      </c>
      <c r="C106" s="70" t="s">
        <v>398</v>
      </c>
      <c r="D106" s="70" t="s">
        <v>401</v>
      </c>
      <c r="E106" s="30" t="s">
        <v>63</v>
      </c>
      <c r="F106" s="30"/>
      <c r="G106" s="117">
        <f>G107</f>
        <v>0</v>
      </c>
    </row>
    <row r="107" spans="1:7" ht="15.75" thickBot="1">
      <c r="A107" s="27" t="s">
        <v>410</v>
      </c>
      <c r="B107" s="32">
        <v>901</v>
      </c>
      <c r="C107" s="30" t="s">
        <v>398</v>
      </c>
      <c r="D107" s="30" t="s">
        <v>401</v>
      </c>
      <c r="E107" s="30" t="s">
        <v>63</v>
      </c>
      <c r="F107" s="30" t="s">
        <v>424</v>
      </c>
      <c r="G107" s="117"/>
    </row>
    <row r="108" spans="1:7" ht="52.5" thickBot="1">
      <c r="A108" s="59" t="s">
        <v>856</v>
      </c>
      <c r="B108" s="137">
        <v>901</v>
      </c>
      <c r="C108" s="124" t="s">
        <v>398</v>
      </c>
      <c r="D108" s="124" t="s">
        <v>401</v>
      </c>
      <c r="E108" s="57" t="s">
        <v>64</v>
      </c>
      <c r="F108" s="72"/>
      <c r="G108" s="121">
        <f>G109</f>
        <v>4420.5</v>
      </c>
    </row>
    <row r="109" spans="1:7" ht="26.25" thickBot="1">
      <c r="A109" s="54" t="s">
        <v>56</v>
      </c>
      <c r="B109" s="36">
        <v>901</v>
      </c>
      <c r="C109" s="37" t="s">
        <v>398</v>
      </c>
      <c r="D109" s="37" t="s">
        <v>401</v>
      </c>
      <c r="E109" s="119" t="s">
        <v>65</v>
      </c>
      <c r="F109" s="29"/>
      <c r="G109" s="116">
        <f>G117+G111+G113+G115+G119+G110+G121+G123</f>
        <v>4420.5</v>
      </c>
    </row>
    <row r="110" spans="1:7" ht="15.75" thickBot="1">
      <c r="A110" s="27" t="s">
        <v>410</v>
      </c>
      <c r="B110" s="33">
        <v>901</v>
      </c>
      <c r="C110" s="70" t="s">
        <v>398</v>
      </c>
      <c r="D110" s="70" t="s">
        <v>401</v>
      </c>
      <c r="E110" s="30" t="s">
        <v>66</v>
      </c>
      <c r="F110" s="30" t="s">
        <v>424</v>
      </c>
      <c r="G110" s="117">
        <f>325+400</f>
        <v>725</v>
      </c>
    </row>
    <row r="111" spans="1:7" ht="36.75" thickBot="1">
      <c r="A111" s="185" t="s">
        <v>707</v>
      </c>
      <c r="B111" s="33">
        <v>901</v>
      </c>
      <c r="C111" s="70" t="s">
        <v>398</v>
      </c>
      <c r="D111" s="70" t="s">
        <v>401</v>
      </c>
      <c r="E111" s="30" t="s">
        <v>610</v>
      </c>
      <c r="F111" s="29"/>
      <c r="G111" s="117">
        <f>G112</f>
        <v>910.59999999999991</v>
      </c>
    </row>
    <row r="112" spans="1:7" ht="15.75" thickBot="1">
      <c r="A112" s="27" t="s">
        <v>410</v>
      </c>
      <c r="B112" s="32">
        <v>901</v>
      </c>
      <c r="C112" s="30" t="s">
        <v>398</v>
      </c>
      <c r="D112" s="30" t="s">
        <v>401</v>
      </c>
      <c r="E112" s="30" t="s">
        <v>610</v>
      </c>
      <c r="F112" s="30" t="s">
        <v>424</v>
      </c>
      <c r="G112" s="117">
        <f>729.3+181.3</f>
        <v>910.59999999999991</v>
      </c>
    </row>
    <row r="113" spans="1:8" ht="48.75" thickBot="1">
      <c r="A113" s="185" t="s">
        <v>708</v>
      </c>
      <c r="B113" s="33">
        <v>901</v>
      </c>
      <c r="C113" s="70" t="s">
        <v>398</v>
      </c>
      <c r="D113" s="70" t="s">
        <v>401</v>
      </c>
      <c r="E113" s="30" t="s">
        <v>610</v>
      </c>
      <c r="F113" s="29"/>
      <c r="G113" s="117">
        <f>G114</f>
        <v>86.4</v>
      </c>
    </row>
    <row r="114" spans="1:8" ht="15.75" thickBot="1">
      <c r="A114" s="27" t="s">
        <v>410</v>
      </c>
      <c r="B114" s="32">
        <v>901</v>
      </c>
      <c r="C114" s="30" t="s">
        <v>398</v>
      </c>
      <c r="D114" s="30" t="s">
        <v>401</v>
      </c>
      <c r="E114" s="30" t="s">
        <v>610</v>
      </c>
      <c r="F114" s="30" t="s">
        <v>424</v>
      </c>
      <c r="G114" s="117">
        <f>38.4+48</f>
        <v>86.4</v>
      </c>
    </row>
    <row r="115" spans="1:8" ht="24.75" thickBot="1">
      <c r="A115" s="158" t="s">
        <v>711</v>
      </c>
      <c r="B115" s="32">
        <v>901</v>
      </c>
      <c r="C115" s="30" t="s">
        <v>398</v>
      </c>
      <c r="D115" s="30" t="s">
        <v>401</v>
      </c>
      <c r="E115" s="30" t="s">
        <v>614</v>
      </c>
      <c r="F115" s="30"/>
      <c r="G115" s="117">
        <f>G116</f>
        <v>38.6</v>
      </c>
    </row>
    <row r="116" spans="1:8" ht="15.75" thickBot="1">
      <c r="A116" s="27" t="s">
        <v>410</v>
      </c>
      <c r="B116" s="32">
        <v>901</v>
      </c>
      <c r="C116" s="30" t="s">
        <v>398</v>
      </c>
      <c r="D116" s="30" t="s">
        <v>401</v>
      </c>
      <c r="E116" s="30" t="s">
        <v>614</v>
      </c>
      <c r="F116" s="30" t="s">
        <v>424</v>
      </c>
      <c r="G116" s="117">
        <v>38.6</v>
      </c>
    </row>
    <row r="117" spans="1:8" ht="36.75" thickBot="1">
      <c r="A117" s="158" t="s">
        <v>709</v>
      </c>
      <c r="B117" s="33">
        <v>901</v>
      </c>
      <c r="C117" s="70" t="s">
        <v>398</v>
      </c>
      <c r="D117" s="70" t="s">
        <v>401</v>
      </c>
      <c r="E117" s="30" t="s">
        <v>611</v>
      </c>
      <c r="F117" s="29"/>
      <c r="G117" s="117">
        <f>G118</f>
        <v>208.2</v>
      </c>
    </row>
    <row r="118" spans="1:8" ht="15.75" thickBot="1">
      <c r="A118" s="27" t="s">
        <v>410</v>
      </c>
      <c r="B118" s="32">
        <v>901</v>
      </c>
      <c r="C118" s="30" t="s">
        <v>398</v>
      </c>
      <c r="D118" s="30" t="s">
        <v>401</v>
      </c>
      <c r="E118" s="30" t="s">
        <v>611</v>
      </c>
      <c r="F118" s="30" t="s">
        <v>424</v>
      </c>
      <c r="G118" s="117">
        <f>220.1-11.9</f>
        <v>208.2</v>
      </c>
    </row>
    <row r="119" spans="1:8" ht="36.75" thickBot="1">
      <c r="A119" s="158" t="s">
        <v>710</v>
      </c>
      <c r="B119" s="33">
        <v>901</v>
      </c>
      <c r="C119" s="70" t="s">
        <v>398</v>
      </c>
      <c r="D119" s="70" t="s">
        <v>401</v>
      </c>
      <c r="E119" s="30" t="s">
        <v>611</v>
      </c>
      <c r="F119" s="29"/>
      <c r="G119" s="117">
        <f>G120</f>
        <v>11</v>
      </c>
    </row>
    <row r="120" spans="1:8" ht="15.75" thickBot="1">
      <c r="A120" s="27" t="s">
        <v>410</v>
      </c>
      <c r="B120" s="32">
        <v>901</v>
      </c>
      <c r="C120" s="30" t="s">
        <v>398</v>
      </c>
      <c r="D120" s="30" t="s">
        <v>401</v>
      </c>
      <c r="E120" s="30" t="s">
        <v>611</v>
      </c>
      <c r="F120" s="30" t="s">
        <v>424</v>
      </c>
      <c r="G120" s="117">
        <v>11</v>
      </c>
    </row>
    <row r="121" spans="1:8" ht="36.75" thickBot="1">
      <c r="A121" s="247" t="s">
        <v>712</v>
      </c>
      <c r="B121" s="33">
        <v>901</v>
      </c>
      <c r="C121" s="70" t="s">
        <v>398</v>
      </c>
      <c r="D121" s="70" t="s">
        <v>401</v>
      </c>
      <c r="E121" s="30" t="s">
        <v>639</v>
      </c>
      <c r="F121" s="29"/>
      <c r="G121" s="117">
        <f>G122</f>
        <v>2416.3000000000002</v>
      </c>
    </row>
    <row r="122" spans="1:8" ht="15.75" thickBot="1">
      <c r="A122" s="27" t="s">
        <v>410</v>
      </c>
      <c r="B122" s="32">
        <v>901</v>
      </c>
      <c r="C122" s="30" t="s">
        <v>398</v>
      </c>
      <c r="D122" s="30" t="s">
        <v>401</v>
      </c>
      <c r="E122" s="30" t="s">
        <v>639</v>
      </c>
      <c r="F122" s="30" t="s">
        <v>424</v>
      </c>
      <c r="G122" s="117">
        <v>2416.3000000000002</v>
      </c>
    </row>
    <row r="123" spans="1:8" ht="48.75" thickBot="1">
      <c r="A123" s="247" t="s">
        <v>713</v>
      </c>
      <c r="B123" s="33">
        <v>901</v>
      </c>
      <c r="C123" s="70" t="s">
        <v>398</v>
      </c>
      <c r="D123" s="70" t="s">
        <v>401</v>
      </c>
      <c r="E123" s="30" t="s">
        <v>639</v>
      </c>
      <c r="F123" s="29"/>
      <c r="G123" s="117">
        <f>G124</f>
        <v>24.400000000000006</v>
      </c>
    </row>
    <row r="124" spans="1:8" ht="15.75" thickBot="1">
      <c r="A124" s="27" t="s">
        <v>410</v>
      </c>
      <c r="B124" s="32">
        <v>901</v>
      </c>
      <c r="C124" s="30" t="s">
        <v>398</v>
      </c>
      <c r="D124" s="30" t="s">
        <v>401</v>
      </c>
      <c r="E124" s="30" t="s">
        <v>639</v>
      </c>
      <c r="F124" s="30" t="s">
        <v>424</v>
      </c>
      <c r="G124" s="117">
        <f>132.3-107.9</f>
        <v>24.400000000000006</v>
      </c>
    </row>
    <row r="125" spans="1:8" s="89" customFormat="1" ht="15.75" thickBot="1">
      <c r="A125" s="162" t="s">
        <v>165</v>
      </c>
      <c r="B125" s="35">
        <v>901</v>
      </c>
      <c r="C125" s="29" t="s">
        <v>398</v>
      </c>
      <c r="D125" s="29" t="s">
        <v>395</v>
      </c>
      <c r="E125" s="29"/>
      <c r="F125" s="29"/>
      <c r="G125" s="129">
        <f>G126+G151+G155+G161</f>
        <v>36662.799999999996</v>
      </c>
      <c r="H125" s="440"/>
    </row>
    <row r="126" spans="1:8" ht="39" thickBot="1">
      <c r="A126" s="47" t="s">
        <v>847</v>
      </c>
      <c r="B126" s="67">
        <v>901</v>
      </c>
      <c r="C126" s="68" t="s">
        <v>398</v>
      </c>
      <c r="D126" s="68" t="s">
        <v>395</v>
      </c>
      <c r="E126" s="57" t="s">
        <v>25</v>
      </c>
      <c r="F126" s="57"/>
      <c r="G126" s="422">
        <f>G127</f>
        <v>36443.799999999996</v>
      </c>
    </row>
    <row r="127" spans="1:8" s="18" customFormat="1" ht="39" thickBot="1">
      <c r="A127" s="58" t="s">
        <v>674</v>
      </c>
      <c r="B127" s="267">
        <v>901</v>
      </c>
      <c r="C127" s="268" t="s">
        <v>398</v>
      </c>
      <c r="D127" s="268" t="s">
        <v>395</v>
      </c>
      <c r="E127" s="29" t="s">
        <v>26</v>
      </c>
      <c r="F127" s="119"/>
      <c r="G127" s="129">
        <f>G128+G131+G134+G137+G139+G141+G143+G145+G147+G149</f>
        <v>36443.799999999996</v>
      </c>
    </row>
    <row r="128" spans="1:8" ht="15.75" thickBot="1">
      <c r="A128" s="51" t="s">
        <v>422</v>
      </c>
      <c r="B128" s="136">
        <v>901</v>
      </c>
      <c r="C128" s="122" t="s">
        <v>398</v>
      </c>
      <c r="D128" s="122" t="s">
        <v>395</v>
      </c>
      <c r="E128" s="30" t="s">
        <v>27</v>
      </c>
      <c r="F128" s="29"/>
      <c r="G128" s="133">
        <f>G129+G130</f>
        <v>29157.8</v>
      </c>
    </row>
    <row r="129" spans="1:7" ht="37.5" thickBot="1">
      <c r="A129" s="5" t="s">
        <v>413</v>
      </c>
      <c r="B129" s="32">
        <v>901</v>
      </c>
      <c r="C129" s="30" t="s">
        <v>398</v>
      </c>
      <c r="D129" s="30" t="s">
        <v>395</v>
      </c>
      <c r="E129" s="30" t="s">
        <v>27</v>
      </c>
      <c r="F129" s="30" t="s">
        <v>321</v>
      </c>
      <c r="G129" s="117">
        <v>29157.8</v>
      </c>
    </row>
    <row r="130" spans="1:7" ht="15.75" thickBot="1">
      <c r="A130" s="5" t="s">
        <v>418</v>
      </c>
      <c r="B130" s="32">
        <v>901</v>
      </c>
      <c r="C130" s="30" t="s">
        <v>398</v>
      </c>
      <c r="D130" s="30" t="s">
        <v>395</v>
      </c>
      <c r="E130" s="30" t="s">
        <v>27</v>
      </c>
      <c r="F130" s="30" t="s">
        <v>248</v>
      </c>
      <c r="G130" s="126"/>
    </row>
    <row r="131" spans="1:7" ht="26.25" thickBot="1">
      <c r="A131" s="370" t="s">
        <v>423</v>
      </c>
      <c r="B131" s="33">
        <v>901</v>
      </c>
      <c r="C131" s="70" t="s">
        <v>398</v>
      </c>
      <c r="D131" s="70" t="s">
        <v>395</v>
      </c>
      <c r="E131" s="30" t="s">
        <v>28</v>
      </c>
      <c r="F131" s="30"/>
      <c r="G131" s="117">
        <f>G132+G133</f>
        <v>3915.1</v>
      </c>
    </row>
    <row r="132" spans="1:7" ht="15.75" thickBot="1">
      <c r="A132" s="27" t="s">
        <v>410</v>
      </c>
      <c r="B132" s="32">
        <v>901</v>
      </c>
      <c r="C132" s="30" t="s">
        <v>398</v>
      </c>
      <c r="D132" s="70" t="s">
        <v>395</v>
      </c>
      <c r="E132" s="30" t="s">
        <v>28</v>
      </c>
      <c r="F132" s="30" t="s">
        <v>424</v>
      </c>
      <c r="G132" s="117">
        <v>3899.1</v>
      </c>
    </row>
    <row r="133" spans="1:7" ht="15.75" thickBot="1">
      <c r="A133" s="42" t="s">
        <v>411</v>
      </c>
      <c r="B133" s="32">
        <v>901</v>
      </c>
      <c r="C133" s="30" t="s">
        <v>398</v>
      </c>
      <c r="D133" s="30" t="s">
        <v>395</v>
      </c>
      <c r="E133" s="30" t="s">
        <v>28</v>
      </c>
      <c r="F133" s="30" t="s">
        <v>320</v>
      </c>
      <c r="G133" s="117">
        <v>16</v>
      </c>
    </row>
    <row r="134" spans="1:7" ht="26.25" thickBot="1">
      <c r="A134" s="370" t="s">
        <v>0</v>
      </c>
      <c r="B134" s="33">
        <v>901</v>
      </c>
      <c r="C134" s="70" t="s">
        <v>398</v>
      </c>
      <c r="D134" s="70" t="s">
        <v>395</v>
      </c>
      <c r="E134" s="30" t="s">
        <v>29</v>
      </c>
      <c r="F134" s="30"/>
      <c r="G134" s="117">
        <f>G135+G136</f>
        <v>0</v>
      </c>
    </row>
    <row r="135" spans="1:7" ht="37.5" thickBot="1">
      <c r="A135" s="5" t="s">
        <v>413</v>
      </c>
      <c r="B135" s="32">
        <v>901</v>
      </c>
      <c r="C135" s="30" t="s">
        <v>398</v>
      </c>
      <c r="D135" s="30" t="s">
        <v>395</v>
      </c>
      <c r="E135" s="30" t="s">
        <v>29</v>
      </c>
      <c r="F135" s="30" t="s">
        <v>321</v>
      </c>
      <c r="G135" s="117"/>
    </row>
    <row r="136" spans="1:7" ht="15.75" thickBot="1">
      <c r="A136" s="27" t="s">
        <v>410</v>
      </c>
      <c r="B136" s="32">
        <v>901</v>
      </c>
      <c r="C136" s="30" t="s">
        <v>398</v>
      </c>
      <c r="D136" s="70" t="s">
        <v>395</v>
      </c>
      <c r="E136" s="30" t="s">
        <v>29</v>
      </c>
      <c r="F136" s="30" t="s">
        <v>424</v>
      </c>
      <c r="G136" s="117"/>
    </row>
    <row r="137" spans="1:7" ht="26.25" thickBot="1">
      <c r="A137" s="52" t="s">
        <v>2</v>
      </c>
      <c r="B137" s="33">
        <v>901</v>
      </c>
      <c r="C137" s="70" t="s">
        <v>398</v>
      </c>
      <c r="D137" s="30" t="s">
        <v>395</v>
      </c>
      <c r="E137" s="30" t="s">
        <v>30</v>
      </c>
      <c r="F137" s="30"/>
      <c r="G137" s="117">
        <f>G138</f>
        <v>229.1</v>
      </c>
    </row>
    <row r="138" spans="1:7" ht="15.75" thickBot="1">
      <c r="A138" s="27" t="s">
        <v>410</v>
      </c>
      <c r="B138" s="32">
        <v>901</v>
      </c>
      <c r="C138" s="30" t="s">
        <v>398</v>
      </c>
      <c r="D138" s="70" t="s">
        <v>395</v>
      </c>
      <c r="E138" s="30" t="s">
        <v>30</v>
      </c>
      <c r="F138" s="30" t="s">
        <v>424</v>
      </c>
      <c r="G138" s="117">
        <v>229.1</v>
      </c>
    </row>
    <row r="139" spans="1:7" ht="39" thickBot="1">
      <c r="A139" s="52" t="s">
        <v>672</v>
      </c>
      <c r="B139" s="33">
        <v>901</v>
      </c>
      <c r="C139" s="70" t="s">
        <v>398</v>
      </c>
      <c r="D139" s="30" t="s">
        <v>395</v>
      </c>
      <c r="E139" s="30" t="s">
        <v>625</v>
      </c>
      <c r="F139" s="30"/>
      <c r="G139" s="117">
        <v>0</v>
      </c>
    </row>
    <row r="140" spans="1:7" ht="15.75" thickBot="1">
      <c r="A140" s="27" t="s">
        <v>410</v>
      </c>
      <c r="B140" s="32">
        <v>901</v>
      </c>
      <c r="C140" s="30" t="s">
        <v>398</v>
      </c>
      <c r="D140" s="70" t="s">
        <v>395</v>
      </c>
      <c r="E140" s="30" t="s">
        <v>625</v>
      </c>
      <c r="F140" s="30" t="s">
        <v>424</v>
      </c>
      <c r="G140" s="117"/>
    </row>
    <row r="141" spans="1:7" ht="24.75" thickBot="1">
      <c r="A141" s="27" t="s">
        <v>613</v>
      </c>
      <c r="B141" s="33">
        <v>901</v>
      </c>
      <c r="C141" s="70" t="s">
        <v>398</v>
      </c>
      <c r="D141" s="30" t="s">
        <v>395</v>
      </c>
      <c r="E141" s="30" t="s">
        <v>612</v>
      </c>
      <c r="F141" s="30"/>
      <c r="G141" s="117">
        <f>G142</f>
        <v>0</v>
      </c>
    </row>
    <row r="142" spans="1:7" ht="15.75" thickBot="1">
      <c r="A142" s="27" t="s">
        <v>410</v>
      </c>
      <c r="B142" s="32">
        <v>901</v>
      </c>
      <c r="C142" s="30" t="s">
        <v>398</v>
      </c>
      <c r="D142" s="70" t="s">
        <v>395</v>
      </c>
      <c r="E142" s="30" t="s">
        <v>612</v>
      </c>
      <c r="F142" s="30" t="s">
        <v>424</v>
      </c>
      <c r="G142" s="117"/>
    </row>
    <row r="143" spans="1:7" ht="37.5" thickBot="1">
      <c r="A143" s="46" t="s">
        <v>769</v>
      </c>
      <c r="B143" s="32">
        <v>901</v>
      </c>
      <c r="C143" s="30" t="s">
        <v>398</v>
      </c>
      <c r="D143" s="30" t="s">
        <v>395</v>
      </c>
      <c r="E143" s="8" t="s">
        <v>564</v>
      </c>
      <c r="F143" s="8"/>
      <c r="G143" s="21">
        <f>G144</f>
        <v>0</v>
      </c>
    </row>
    <row r="144" spans="1:7" ht="37.5" thickBot="1">
      <c r="A144" s="5" t="s">
        <v>413</v>
      </c>
      <c r="B144" s="32">
        <v>901</v>
      </c>
      <c r="C144" s="30" t="s">
        <v>398</v>
      </c>
      <c r="D144" s="30" t="s">
        <v>395</v>
      </c>
      <c r="E144" s="8" t="s">
        <v>564</v>
      </c>
      <c r="F144" s="8" t="s">
        <v>321</v>
      </c>
      <c r="G144" s="21"/>
    </row>
    <row r="145" spans="1:7" ht="96.75" thickBot="1">
      <c r="A145" s="27" t="s">
        <v>770</v>
      </c>
      <c r="B145" s="32">
        <v>901</v>
      </c>
      <c r="C145" s="30" t="s">
        <v>398</v>
      </c>
      <c r="D145" s="30" t="s">
        <v>395</v>
      </c>
      <c r="E145" s="8" t="s">
        <v>586</v>
      </c>
      <c r="F145" s="8"/>
      <c r="G145" s="21">
        <f>G146</f>
        <v>3000</v>
      </c>
    </row>
    <row r="146" spans="1:7" ht="36.75" thickBot="1">
      <c r="A146" s="27" t="s">
        <v>413</v>
      </c>
      <c r="B146" s="32">
        <v>901</v>
      </c>
      <c r="C146" s="30" t="s">
        <v>398</v>
      </c>
      <c r="D146" s="30" t="s">
        <v>395</v>
      </c>
      <c r="E146" s="8" t="s">
        <v>586</v>
      </c>
      <c r="F146" s="8" t="s">
        <v>321</v>
      </c>
      <c r="G146" s="21">
        <v>3000</v>
      </c>
    </row>
    <row r="147" spans="1:7" ht="24.75" thickBot="1">
      <c r="A147" s="43" t="s">
        <v>748</v>
      </c>
      <c r="B147" s="32">
        <v>901</v>
      </c>
      <c r="C147" s="30" t="s">
        <v>398</v>
      </c>
      <c r="D147" s="30" t="s">
        <v>395</v>
      </c>
      <c r="E147" s="8" t="s">
        <v>920</v>
      </c>
      <c r="F147" s="8"/>
      <c r="G147" s="21">
        <f>G148</f>
        <v>134.69999999999999</v>
      </c>
    </row>
    <row r="148" spans="1:7" ht="15.75" thickBot="1">
      <c r="A148" s="43" t="s">
        <v>410</v>
      </c>
      <c r="B148" s="32">
        <v>901</v>
      </c>
      <c r="C148" s="30" t="s">
        <v>398</v>
      </c>
      <c r="D148" s="30" t="s">
        <v>395</v>
      </c>
      <c r="E148" s="8" t="s">
        <v>920</v>
      </c>
      <c r="F148" s="8" t="s">
        <v>424</v>
      </c>
      <c r="G148" s="21">
        <v>134.69999999999999</v>
      </c>
    </row>
    <row r="149" spans="1:7" ht="24.75" thickBot="1">
      <c r="A149" s="43" t="s">
        <v>918</v>
      </c>
      <c r="B149" s="32">
        <v>901</v>
      </c>
      <c r="C149" s="30" t="s">
        <v>398</v>
      </c>
      <c r="D149" s="30" t="s">
        <v>395</v>
      </c>
      <c r="E149" s="8" t="s">
        <v>920</v>
      </c>
      <c r="F149" s="8"/>
      <c r="G149" s="21">
        <f>G150</f>
        <v>7.1</v>
      </c>
    </row>
    <row r="150" spans="1:7" ht="15.75" thickBot="1">
      <c r="A150" s="43" t="s">
        <v>410</v>
      </c>
      <c r="B150" s="32">
        <v>901</v>
      </c>
      <c r="C150" s="30" t="s">
        <v>398</v>
      </c>
      <c r="D150" s="30" t="s">
        <v>395</v>
      </c>
      <c r="E150" s="8" t="s">
        <v>920</v>
      </c>
      <c r="F150" s="8" t="s">
        <v>424</v>
      </c>
      <c r="G150" s="21">
        <v>7.1</v>
      </c>
    </row>
    <row r="151" spans="1:7" ht="39" thickBot="1">
      <c r="A151" s="47" t="s">
        <v>848</v>
      </c>
      <c r="B151" s="67">
        <v>901</v>
      </c>
      <c r="C151" s="68" t="s">
        <v>398</v>
      </c>
      <c r="D151" s="68" t="s">
        <v>395</v>
      </c>
      <c r="E151" s="57" t="s">
        <v>32</v>
      </c>
      <c r="F151" s="57"/>
      <c r="G151" s="121">
        <f>G152</f>
        <v>123.9</v>
      </c>
    </row>
    <row r="152" spans="1:7" ht="51.75" thickBot="1">
      <c r="A152" s="54" t="s">
        <v>675</v>
      </c>
      <c r="B152" s="36">
        <v>901</v>
      </c>
      <c r="C152" s="37" t="s">
        <v>398</v>
      </c>
      <c r="D152" s="37" t="s">
        <v>395</v>
      </c>
      <c r="E152" s="29" t="s">
        <v>33</v>
      </c>
      <c r="F152" s="29"/>
      <c r="G152" s="116">
        <f>G153</f>
        <v>123.9</v>
      </c>
    </row>
    <row r="153" spans="1:7" ht="26.25" thickBot="1">
      <c r="A153" s="370" t="s">
        <v>31</v>
      </c>
      <c r="B153" s="33">
        <v>901</v>
      </c>
      <c r="C153" s="70" t="s">
        <v>398</v>
      </c>
      <c r="D153" s="70" t="s">
        <v>395</v>
      </c>
      <c r="E153" s="30" t="s">
        <v>34</v>
      </c>
      <c r="F153" s="30"/>
      <c r="G153" s="117">
        <f>G154</f>
        <v>123.9</v>
      </c>
    </row>
    <row r="154" spans="1:7" ht="15.75" thickBot="1">
      <c r="A154" s="27" t="s">
        <v>410</v>
      </c>
      <c r="B154" s="32">
        <v>901</v>
      </c>
      <c r="C154" s="30" t="s">
        <v>398</v>
      </c>
      <c r="D154" s="30" t="s">
        <v>395</v>
      </c>
      <c r="E154" s="30" t="s">
        <v>34</v>
      </c>
      <c r="F154" s="30" t="s">
        <v>424</v>
      </c>
      <c r="G154" s="117">
        <f>23.9+100</f>
        <v>123.9</v>
      </c>
    </row>
    <row r="155" spans="1:7" ht="39" thickBot="1">
      <c r="A155" s="47" t="s">
        <v>852</v>
      </c>
      <c r="B155" s="67">
        <v>901</v>
      </c>
      <c r="C155" s="68" t="s">
        <v>398</v>
      </c>
      <c r="D155" s="68" t="s">
        <v>395</v>
      </c>
      <c r="E155" s="57" t="s">
        <v>57</v>
      </c>
      <c r="F155" s="57"/>
      <c r="G155" s="121">
        <f>G156</f>
        <v>95.1</v>
      </c>
    </row>
    <row r="156" spans="1:7" ht="26.25" thickBot="1">
      <c r="A156" s="54" t="s">
        <v>53</v>
      </c>
      <c r="B156" s="36">
        <v>901</v>
      </c>
      <c r="C156" s="37" t="s">
        <v>398</v>
      </c>
      <c r="D156" s="37" t="s">
        <v>395</v>
      </c>
      <c r="E156" s="29" t="s">
        <v>58</v>
      </c>
      <c r="F156" s="30"/>
      <c r="G156" s="116">
        <f>G157+G159</f>
        <v>95.1</v>
      </c>
    </row>
    <row r="157" spans="1:7" ht="26.25" thickBot="1">
      <c r="A157" s="370" t="s">
        <v>423</v>
      </c>
      <c r="B157" s="33">
        <v>901</v>
      </c>
      <c r="C157" s="70" t="s">
        <v>398</v>
      </c>
      <c r="D157" s="70" t="s">
        <v>395</v>
      </c>
      <c r="E157" s="30" t="s">
        <v>59</v>
      </c>
      <c r="F157" s="29"/>
      <c r="G157" s="117">
        <f>G158</f>
        <v>95.1</v>
      </c>
    </row>
    <row r="158" spans="1:7" ht="15.75" thickBot="1">
      <c r="A158" s="27" t="s">
        <v>410</v>
      </c>
      <c r="B158" s="32">
        <v>901</v>
      </c>
      <c r="C158" s="30" t="s">
        <v>398</v>
      </c>
      <c r="D158" s="30" t="s">
        <v>395</v>
      </c>
      <c r="E158" s="30" t="s">
        <v>59</v>
      </c>
      <c r="F158" s="30" t="s">
        <v>424</v>
      </c>
      <c r="G158" s="117">
        <v>95.1</v>
      </c>
    </row>
    <row r="159" spans="1:7" ht="26.25" thickBot="1">
      <c r="A159" s="370" t="s">
        <v>2</v>
      </c>
      <c r="B159" s="33">
        <v>901</v>
      </c>
      <c r="C159" s="70" t="s">
        <v>398</v>
      </c>
      <c r="D159" s="70" t="s">
        <v>395</v>
      </c>
      <c r="E159" s="30" t="s">
        <v>60</v>
      </c>
      <c r="F159" s="30"/>
      <c r="G159" s="117">
        <f>G160</f>
        <v>0</v>
      </c>
    </row>
    <row r="160" spans="1:7" ht="15.75" thickBot="1">
      <c r="A160" s="27" t="s">
        <v>410</v>
      </c>
      <c r="B160" s="32">
        <v>901</v>
      </c>
      <c r="C160" s="30" t="s">
        <v>398</v>
      </c>
      <c r="D160" s="30" t="s">
        <v>395</v>
      </c>
      <c r="E160" s="30" t="s">
        <v>60</v>
      </c>
      <c r="F160" s="30" t="s">
        <v>424</v>
      </c>
      <c r="G160" s="117"/>
    </row>
    <row r="161" spans="1:7" ht="51.75" thickBot="1">
      <c r="A161" s="47" t="s">
        <v>854</v>
      </c>
      <c r="B161" s="67">
        <v>901</v>
      </c>
      <c r="C161" s="68" t="s">
        <v>398</v>
      </c>
      <c r="D161" s="68" t="s">
        <v>395</v>
      </c>
      <c r="E161" s="57" t="s">
        <v>61</v>
      </c>
      <c r="F161" s="57"/>
      <c r="G161" s="121">
        <f>G162</f>
        <v>0</v>
      </c>
    </row>
    <row r="162" spans="1:7" ht="26.25" thickBot="1">
      <c r="A162" s="54" t="s">
        <v>54</v>
      </c>
      <c r="B162" s="36">
        <v>901</v>
      </c>
      <c r="C162" s="37" t="s">
        <v>398</v>
      </c>
      <c r="D162" s="37" t="s">
        <v>395</v>
      </c>
      <c r="E162" s="29" t="s">
        <v>62</v>
      </c>
      <c r="F162" s="29"/>
      <c r="G162" s="116">
        <f>G163</f>
        <v>0</v>
      </c>
    </row>
    <row r="163" spans="1:7" ht="51.75" thickBot="1">
      <c r="A163" s="370" t="s">
        <v>55</v>
      </c>
      <c r="B163" s="33">
        <v>901</v>
      </c>
      <c r="C163" s="70" t="s">
        <v>398</v>
      </c>
      <c r="D163" s="70" t="s">
        <v>395</v>
      </c>
      <c r="E163" s="30" t="s">
        <v>63</v>
      </c>
      <c r="F163" s="30"/>
      <c r="G163" s="117">
        <f>G164</f>
        <v>0</v>
      </c>
    </row>
    <row r="164" spans="1:7" ht="15.75" thickBot="1">
      <c r="A164" s="27" t="s">
        <v>410</v>
      </c>
      <c r="B164" s="32">
        <v>901</v>
      </c>
      <c r="C164" s="30" t="s">
        <v>398</v>
      </c>
      <c r="D164" s="30" t="s">
        <v>395</v>
      </c>
      <c r="E164" s="30" t="s">
        <v>63</v>
      </c>
      <c r="F164" s="30" t="s">
        <v>424</v>
      </c>
      <c r="G164" s="117"/>
    </row>
    <row r="165" spans="1:7" ht="15.75" thickBot="1">
      <c r="A165" s="38" t="s">
        <v>385</v>
      </c>
      <c r="B165" s="36">
        <v>901</v>
      </c>
      <c r="C165" s="37" t="s">
        <v>398</v>
      </c>
      <c r="D165" s="37" t="s">
        <v>398</v>
      </c>
      <c r="E165" s="37"/>
      <c r="F165" s="37"/>
      <c r="G165" s="116">
        <f>G166</f>
        <v>650</v>
      </c>
    </row>
    <row r="166" spans="1:7" ht="26.25" thickBot="1">
      <c r="A166" s="47" t="s">
        <v>853</v>
      </c>
      <c r="B166" s="67">
        <v>901</v>
      </c>
      <c r="C166" s="68" t="s">
        <v>398</v>
      </c>
      <c r="D166" s="68" t="s">
        <v>398</v>
      </c>
      <c r="E166" s="57" t="s">
        <v>49</v>
      </c>
      <c r="F166" s="57"/>
      <c r="G166" s="121">
        <f>G167</f>
        <v>650</v>
      </c>
    </row>
    <row r="167" spans="1:7" ht="26.25" thickBot="1">
      <c r="A167" s="370" t="s">
        <v>48</v>
      </c>
      <c r="B167" s="33">
        <v>901</v>
      </c>
      <c r="C167" s="70" t="s">
        <v>398</v>
      </c>
      <c r="D167" s="70" t="s">
        <v>398</v>
      </c>
      <c r="E167" s="30" t="s">
        <v>52</v>
      </c>
      <c r="F167" s="30"/>
      <c r="G167" s="117">
        <f>G168</f>
        <v>650</v>
      </c>
    </row>
    <row r="168" spans="1:7" ht="37.5" thickBot="1">
      <c r="A168" s="5" t="s">
        <v>413</v>
      </c>
      <c r="B168" s="32">
        <v>901</v>
      </c>
      <c r="C168" s="30" t="s">
        <v>398</v>
      </c>
      <c r="D168" s="30" t="s">
        <v>398</v>
      </c>
      <c r="E168" s="30" t="s">
        <v>52</v>
      </c>
      <c r="F168" s="30" t="s">
        <v>321</v>
      </c>
      <c r="G168" s="117">
        <f>580+70</f>
        <v>650</v>
      </c>
    </row>
    <row r="169" spans="1:7" ht="15.75" thickBot="1">
      <c r="A169" s="38" t="s">
        <v>262</v>
      </c>
      <c r="B169" s="36">
        <v>901</v>
      </c>
      <c r="C169" s="29" t="s">
        <v>398</v>
      </c>
      <c r="D169" s="29" t="s">
        <v>400</v>
      </c>
      <c r="E169" s="29"/>
      <c r="F169" s="29"/>
      <c r="G169" s="116">
        <f>G170+G206+G210+G223+G229+G216</f>
        <v>28777.900000000005</v>
      </c>
    </row>
    <row r="170" spans="1:7" ht="64.5" thickBot="1">
      <c r="A170" s="47" t="s">
        <v>849</v>
      </c>
      <c r="B170" s="67">
        <v>901</v>
      </c>
      <c r="C170" s="68" t="s">
        <v>398</v>
      </c>
      <c r="D170" s="68" t="s">
        <v>400</v>
      </c>
      <c r="E170" s="57" t="s">
        <v>35</v>
      </c>
      <c r="F170" s="57"/>
      <c r="G170" s="121">
        <f>G171+G187+G203</f>
        <v>27952.100000000006</v>
      </c>
    </row>
    <row r="171" spans="1:7" ht="39" thickBot="1">
      <c r="A171" s="54" t="s">
        <v>676</v>
      </c>
      <c r="B171" s="36">
        <v>901</v>
      </c>
      <c r="C171" s="37" t="s">
        <v>398</v>
      </c>
      <c r="D171" s="37" t="s">
        <v>400</v>
      </c>
      <c r="E171" s="29" t="s">
        <v>36</v>
      </c>
      <c r="F171" s="30"/>
      <c r="G171" s="116">
        <f>G172+G175+G178+G181+G185+G183</f>
        <v>14359.600000000002</v>
      </c>
    </row>
    <row r="172" spans="1:7" s="18" customFormat="1" ht="15.75" thickBot="1">
      <c r="A172" s="51" t="s">
        <v>422</v>
      </c>
      <c r="B172" s="136">
        <v>901</v>
      </c>
      <c r="C172" s="122" t="s">
        <v>398</v>
      </c>
      <c r="D172" s="122" t="s">
        <v>400</v>
      </c>
      <c r="E172" s="30" t="s">
        <v>37</v>
      </c>
      <c r="F172" s="30"/>
      <c r="G172" s="117">
        <f>G173+G174</f>
        <v>10564.2</v>
      </c>
    </row>
    <row r="173" spans="1:7" ht="37.5" thickBot="1">
      <c r="A173" s="5" t="s">
        <v>413</v>
      </c>
      <c r="B173" s="32">
        <v>901</v>
      </c>
      <c r="C173" s="30" t="s">
        <v>398</v>
      </c>
      <c r="D173" s="30" t="s">
        <v>400</v>
      </c>
      <c r="E173" s="30" t="s">
        <v>37</v>
      </c>
      <c r="F173" s="30" t="s">
        <v>321</v>
      </c>
      <c r="G173" s="125">
        <v>10564.2</v>
      </c>
    </row>
    <row r="174" spans="1:7" ht="15.75" thickBot="1">
      <c r="A174" s="5" t="s">
        <v>418</v>
      </c>
      <c r="B174" s="32">
        <v>901</v>
      </c>
      <c r="C174" s="30" t="s">
        <v>398</v>
      </c>
      <c r="D174" s="30" t="s">
        <v>400</v>
      </c>
      <c r="E174" s="30" t="s">
        <v>37</v>
      </c>
      <c r="F174" s="30" t="s">
        <v>248</v>
      </c>
      <c r="G174" s="125"/>
    </row>
    <row r="175" spans="1:7" ht="26.25" thickBot="1">
      <c r="A175" s="370" t="s">
        <v>423</v>
      </c>
      <c r="B175" s="33">
        <v>901</v>
      </c>
      <c r="C175" s="70" t="s">
        <v>398</v>
      </c>
      <c r="D175" s="70" t="s">
        <v>400</v>
      </c>
      <c r="E175" s="30" t="s">
        <v>38</v>
      </c>
      <c r="F175" s="30"/>
      <c r="G175" s="125">
        <f>G176+G177</f>
        <v>1551.6999999999998</v>
      </c>
    </row>
    <row r="176" spans="1:7" ht="15.75" thickBot="1">
      <c r="A176" s="43" t="s">
        <v>410</v>
      </c>
      <c r="B176" s="44">
        <v>901</v>
      </c>
      <c r="C176" s="45" t="s">
        <v>398</v>
      </c>
      <c r="D176" s="45" t="s">
        <v>400</v>
      </c>
      <c r="E176" s="45" t="s">
        <v>38</v>
      </c>
      <c r="F176" s="45" t="s">
        <v>424</v>
      </c>
      <c r="G176" s="117">
        <v>1540.1</v>
      </c>
    </row>
    <row r="177" spans="1:7" ht="15.75" thickBot="1">
      <c r="A177" s="42" t="s">
        <v>411</v>
      </c>
      <c r="B177" s="32">
        <v>901</v>
      </c>
      <c r="C177" s="30" t="s">
        <v>398</v>
      </c>
      <c r="D177" s="30" t="s">
        <v>400</v>
      </c>
      <c r="E177" s="30" t="s">
        <v>38</v>
      </c>
      <c r="F177" s="30" t="s">
        <v>320</v>
      </c>
      <c r="G177" s="117">
        <v>11.6</v>
      </c>
    </row>
    <row r="178" spans="1:7" ht="26.25" thickBot="1">
      <c r="A178" s="370" t="s">
        <v>0</v>
      </c>
      <c r="B178" s="33">
        <v>901</v>
      </c>
      <c r="C178" s="70" t="s">
        <v>398</v>
      </c>
      <c r="D178" s="70" t="s">
        <v>400</v>
      </c>
      <c r="E178" s="30" t="s">
        <v>39</v>
      </c>
      <c r="F178" s="30"/>
      <c r="G178" s="117">
        <f>G180+G179</f>
        <v>0</v>
      </c>
    </row>
    <row r="179" spans="1:7" ht="37.5" thickBot="1">
      <c r="A179" s="5" t="s">
        <v>413</v>
      </c>
      <c r="B179" s="32">
        <v>901</v>
      </c>
      <c r="C179" s="30" t="s">
        <v>398</v>
      </c>
      <c r="D179" s="30" t="s">
        <v>400</v>
      </c>
      <c r="E179" s="30" t="s">
        <v>39</v>
      </c>
      <c r="F179" s="30" t="s">
        <v>321</v>
      </c>
      <c r="G179" s="117"/>
    </row>
    <row r="180" spans="1:7" ht="15.75" thickBot="1">
      <c r="A180" s="27" t="s">
        <v>410</v>
      </c>
      <c r="B180" s="32">
        <v>901</v>
      </c>
      <c r="C180" s="30" t="s">
        <v>398</v>
      </c>
      <c r="D180" s="30" t="s">
        <v>400</v>
      </c>
      <c r="E180" s="30" t="s">
        <v>39</v>
      </c>
      <c r="F180" s="30" t="s">
        <v>424</v>
      </c>
      <c r="G180" s="117"/>
    </row>
    <row r="181" spans="1:7" ht="26.25" thickBot="1">
      <c r="A181" s="52" t="s">
        <v>2</v>
      </c>
      <c r="B181" s="33">
        <v>901</v>
      </c>
      <c r="C181" s="70" t="s">
        <v>398</v>
      </c>
      <c r="D181" s="30" t="s">
        <v>400</v>
      </c>
      <c r="E181" s="30" t="s">
        <v>40</v>
      </c>
      <c r="F181" s="30"/>
      <c r="G181" s="117">
        <f>G182</f>
        <v>243.7</v>
      </c>
    </row>
    <row r="182" spans="1:7" ht="15.75" thickBot="1">
      <c r="A182" s="27" t="s">
        <v>410</v>
      </c>
      <c r="B182" s="32">
        <v>901</v>
      </c>
      <c r="C182" s="30" t="s">
        <v>398</v>
      </c>
      <c r="D182" s="30" t="s">
        <v>400</v>
      </c>
      <c r="E182" s="30" t="s">
        <v>40</v>
      </c>
      <c r="F182" s="30" t="s">
        <v>424</v>
      </c>
      <c r="G182" s="117">
        <v>243.7</v>
      </c>
    </row>
    <row r="183" spans="1:7" ht="39.75" thickBot="1">
      <c r="A183" s="269" t="s">
        <v>672</v>
      </c>
      <c r="B183" s="33">
        <v>901</v>
      </c>
      <c r="C183" s="70" t="s">
        <v>398</v>
      </c>
      <c r="D183" s="30" t="s">
        <v>400</v>
      </c>
      <c r="E183" s="30" t="s">
        <v>626</v>
      </c>
      <c r="F183" s="30"/>
      <c r="G183" s="117">
        <f>G184</f>
        <v>0</v>
      </c>
    </row>
    <row r="184" spans="1:7" ht="15.75" thickBot="1">
      <c r="A184" s="27" t="s">
        <v>410</v>
      </c>
      <c r="B184" s="32">
        <v>901</v>
      </c>
      <c r="C184" s="30" t="s">
        <v>398</v>
      </c>
      <c r="D184" s="30" t="s">
        <v>400</v>
      </c>
      <c r="E184" s="30" t="s">
        <v>626</v>
      </c>
      <c r="F184" s="30" t="s">
        <v>424</v>
      </c>
      <c r="G184" s="117"/>
    </row>
    <row r="185" spans="1:7" ht="96.75" thickBot="1">
      <c r="A185" s="27" t="s">
        <v>770</v>
      </c>
      <c r="B185" s="32">
        <v>901</v>
      </c>
      <c r="C185" s="30" t="s">
        <v>398</v>
      </c>
      <c r="D185" s="30" t="s">
        <v>400</v>
      </c>
      <c r="E185" s="8" t="s">
        <v>587</v>
      </c>
      <c r="F185" s="8"/>
      <c r="G185" s="21">
        <f>G186</f>
        <v>2000</v>
      </c>
    </row>
    <row r="186" spans="1:7" ht="36.75" thickBot="1">
      <c r="A186" s="27" t="s">
        <v>413</v>
      </c>
      <c r="B186" s="32">
        <v>901</v>
      </c>
      <c r="C186" s="30" t="s">
        <v>398</v>
      </c>
      <c r="D186" s="30" t="s">
        <v>400</v>
      </c>
      <c r="E186" s="8" t="s">
        <v>587</v>
      </c>
      <c r="F186" s="8" t="s">
        <v>321</v>
      </c>
      <c r="G186" s="21">
        <v>2000</v>
      </c>
    </row>
    <row r="187" spans="1:7" ht="115.5" thickBot="1">
      <c r="A187" s="54" t="s">
        <v>733</v>
      </c>
      <c r="B187" s="36">
        <v>901</v>
      </c>
      <c r="C187" s="37" t="s">
        <v>398</v>
      </c>
      <c r="D187" s="37" t="s">
        <v>400</v>
      </c>
      <c r="E187" s="29" t="s">
        <v>734</v>
      </c>
      <c r="F187" s="8"/>
      <c r="G187" s="116">
        <f>G188+G190+G194+G197+G199+G201</f>
        <v>13097.1</v>
      </c>
    </row>
    <row r="188" spans="1:7" ht="15.75" thickBot="1">
      <c r="A188" s="51" t="s">
        <v>422</v>
      </c>
      <c r="B188" s="136">
        <v>901</v>
      </c>
      <c r="C188" s="122" t="s">
        <v>398</v>
      </c>
      <c r="D188" s="122" t="s">
        <v>400</v>
      </c>
      <c r="E188" s="30" t="s">
        <v>735</v>
      </c>
      <c r="F188" s="8"/>
      <c r="G188" s="21">
        <f>G189</f>
        <v>10003</v>
      </c>
    </row>
    <row r="189" spans="1:7" ht="37.5" thickBot="1">
      <c r="A189" s="5" t="s">
        <v>413</v>
      </c>
      <c r="B189" s="32">
        <v>901</v>
      </c>
      <c r="C189" s="30" t="s">
        <v>398</v>
      </c>
      <c r="D189" s="30" t="s">
        <v>400</v>
      </c>
      <c r="E189" s="30" t="s">
        <v>735</v>
      </c>
      <c r="F189" s="30" t="s">
        <v>321</v>
      </c>
      <c r="G189" s="21">
        <v>10003</v>
      </c>
    </row>
    <row r="190" spans="1:7" ht="26.25" thickBot="1">
      <c r="A190" s="370" t="s">
        <v>423</v>
      </c>
      <c r="B190" s="33">
        <v>901</v>
      </c>
      <c r="C190" s="70" t="s">
        <v>398</v>
      </c>
      <c r="D190" s="70" t="s">
        <v>400</v>
      </c>
      <c r="E190" s="30" t="s">
        <v>736</v>
      </c>
      <c r="F190" s="30"/>
      <c r="G190" s="21">
        <f>G191+G192+G193</f>
        <v>1094.0999999999999</v>
      </c>
    </row>
    <row r="191" spans="1:7" ht="37.5" thickBot="1">
      <c r="A191" s="5" t="s">
        <v>413</v>
      </c>
      <c r="B191" s="44">
        <v>901</v>
      </c>
      <c r="C191" s="45" t="s">
        <v>398</v>
      </c>
      <c r="D191" s="45" t="s">
        <v>400</v>
      </c>
      <c r="E191" s="45" t="s">
        <v>736</v>
      </c>
      <c r="F191" s="30" t="s">
        <v>321</v>
      </c>
      <c r="G191" s="21"/>
    </row>
    <row r="192" spans="1:7" ht="15.75" thickBot="1">
      <c r="A192" s="43" t="s">
        <v>410</v>
      </c>
      <c r="B192" s="44">
        <v>901</v>
      </c>
      <c r="C192" s="45" t="s">
        <v>398</v>
      </c>
      <c r="D192" s="45" t="s">
        <v>400</v>
      </c>
      <c r="E192" s="45" t="s">
        <v>736</v>
      </c>
      <c r="F192" s="45" t="s">
        <v>424</v>
      </c>
      <c r="G192" s="21">
        <v>1094.0999999999999</v>
      </c>
    </row>
    <row r="193" spans="1:7" ht="15.75" thickBot="1">
      <c r="A193" s="43" t="s">
        <v>411</v>
      </c>
      <c r="B193" s="32">
        <v>901</v>
      </c>
      <c r="C193" s="30" t="s">
        <v>398</v>
      </c>
      <c r="D193" s="30" t="s">
        <v>400</v>
      </c>
      <c r="E193" s="30" t="s">
        <v>736</v>
      </c>
      <c r="F193" s="30" t="s">
        <v>320</v>
      </c>
      <c r="G193" s="21"/>
    </row>
    <row r="194" spans="1:7" ht="26.25" thickBot="1">
      <c r="A194" s="370" t="s">
        <v>0</v>
      </c>
      <c r="B194" s="33">
        <v>901</v>
      </c>
      <c r="C194" s="70" t="s">
        <v>398</v>
      </c>
      <c r="D194" s="70" t="s">
        <v>400</v>
      </c>
      <c r="E194" s="30" t="s">
        <v>737</v>
      </c>
      <c r="F194" s="30"/>
      <c r="G194" s="21">
        <f>G195+G196</f>
        <v>0</v>
      </c>
    </row>
    <row r="195" spans="1:7" ht="37.5" thickBot="1">
      <c r="A195" s="5" t="s">
        <v>413</v>
      </c>
      <c r="B195" s="32">
        <v>901</v>
      </c>
      <c r="C195" s="30" t="s">
        <v>398</v>
      </c>
      <c r="D195" s="30" t="s">
        <v>400</v>
      </c>
      <c r="E195" s="30" t="s">
        <v>737</v>
      </c>
      <c r="F195" s="30" t="s">
        <v>321</v>
      </c>
      <c r="G195" s="21"/>
    </row>
    <row r="196" spans="1:7" ht="15.75" thickBot="1">
      <c r="A196" s="27" t="s">
        <v>410</v>
      </c>
      <c r="B196" s="32">
        <v>901</v>
      </c>
      <c r="C196" s="30" t="s">
        <v>398</v>
      </c>
      <c r="D196" s="30" t="s">
        <v>400</v>
      </c>
      <c r="E196" s="30" t="s">
        <v>737</v>
      </c>
      <c r="F196" s="30" t="s">
        <v>424</v>
      </c>
      <c r="G196" s="21"/>
    </row>
    <row r="197" spans="1:7" ht="26.25" thickBot="1">
      <c r="A197" s="52" t="s">
        <v>2</v>
      </c>
      <c r="B197" s="33">
        <v>901</v>
      </c>
      <c r="C197" s="70" t="s">
        <v>398</v>
      </c>
      <c r="D197" s="30" t="s">
        <v>400</v>
      </c>
      <c r="E197" s="30" t="s">
        <v>738</v>
      </c>
      <c r="F197" s="30"/>
      <c r="G197" s="21">
        <f>G198</f>
        <v>0</v>
      </c>
    </row>
    <row r="198" spans="1:7" ht="15.75" thickBot="1">
      <c r="A198" s="27" t="s">
        <v>410</v>
      </c>
      <c r="B198" s="32">
        <v>901</v>
      </c>
      <c r="C198" s="30" t="s">
        <v>398</v>
      </c>
      <c r="D198" s="30" t="s">
        <v>400</v>
      </c>
      <c r="E198" s="30" t="s">
        <v>738</v>
      </c>
      <c r="F198" s="30" t="s">
        <v>424</v>
      </c>
      <c r="G198" s="21"/>
    </row>
    <row r="199" spans="1:7" ht="39.75" thickBot="1">
      <c r="A199" s="269" t="s">
        <v>672</v>
      </c>
      <c r="B199" s="33">
        <v>901</v>
      </c>
      <c r="C199" s="70" t="s">
        <v>398</v>
      </c>
      <c r="D199" s="30" t="s">
        <v>400</v>
      </c>
      <c r="E199" s="30" t="s">
        <v>739</v>
      </c>
      <c r="F199" s="30"/>
      <c r="G199" s="21">
        <f>G200</f>
        <v>0</v>
      </c>
    </row>
    <row r="200" spans="1:7" ht="15.75" thickBot="1">
      <c r="A200" s="27" t="s">
        <v>410</v>
      </c>
      <c r="B200" s="32">
        <v>901</v>
      </c>
      <c r="C200" s="30" t="s">
        <v>398</v>
      </c>
      <c r="D200" s="30" t="s">
        <v>400</v>
      </c>
      <c r="E200" s="30" t="s">
        <v>739</v>
      </c>
      <c r="F200" s="30" t="s">
        <v>424</v>
      </c>
      <c r="G200" s="21"/>
    </row>
    <row r="201" spans="1:7" ht="96.75" thickBot="1">
      <c r="A201" s="27" t="s">
        <v>770</v>
      </c>
      <c r="B201" s="32">
        <v>901</v>
      </c>
      <c r="C201" s="30" t="s">
        <v>398</v>
      </c>
      <c r="D201" s="30" t="s">
        <v>400</v>
      </c>
      <c r="E201" s="8" t="s">
        <v>740</v>
      </c>
      <c r="F201" s="8"/>
      <c r="G201" s="21">
        <f>G202</f>
        <v>2000</v>
      </c>
    </row>
    <row r="202" spans="1:7" ht="36.75" thickBot="1">
      <c r="A202" s="27" t="s">
        <v>413</v>
      </c>
      <c r="B202" s="32">
        <v>901</v>
      </c>
      <c r="C202" s="30" t="s">
        <v>398</v>
      </c>
      <c r="D202" s="30" t="s">
        <v>400</v>
      </c>
      <c r="E202" s="8" t="s">
        <v>740</v>
      </c>
      <c r="F202" s="8" t="s">
        <v>321</v>
      </c>
      <c r="G202" s="21">
        <v>2000</v>
      </c>
    </row>
    <row r="203" spans="1:7" ht="51.75" thickBot="1">
      <c r="A203" s="78" t="s">
        <v>909</v>
      </c>
      <c r="B203" s="404">
        <v>901</v>
      </c>
      <c r="C203" s="404" t="s">
        <v>398</v>
      </c>
      <c r="D203" s="404" t="s">
        <v>400</v>
      </c>
      <c r="E203" s="404" t="s">
        <v>910</v>
      </c>
      <c r="F203" s="404"/>
      <c r="G203" s="404">
        <f>G204+G205</f>
        <v>495.4</v>
      </c>
    </row>
    <row r="204" spans="1:7" ht="36.75" thickBot="1">
      <c r="A204" s="27" t="s">
        <v>413</v>
      </c>
      <c r="B204" s="32">
        <v>901</v>
      </c>
      <c r="C204" s="30" t="s">
        <v>398</v>
      </c>
      <c r="D204" s="30" t="s">
        <v>400</v>
      </c>
      <c r="E204" s="8" t="s">
        <v>910</v>
      </c>
      <c r="F204" s="403" t="s">
        <v>321</v>
      </c>
      <c r="G204" s="21">
        <v>495.4</v>
      </c>
    </row>
    <row r="205" spans="1:7" ht="15.75" thickBot="1">
      <c r="A205" s="27" t="s">
        <v>410</v>
      </c>
      <c r="B205" s="32">
        <v>901</v>
      </c>
      <c r="C205" s="30" t="s">
        <v>398</v>
      </c>
      <c r="D205" s="30" t="s">
        <v>400</v>
      </c>
      <c r="E205" s="8" t="s">
        <v>910</v>
      </c>
      <c r="F205" s="403" t="s">
        <v>424</v>
      </c>
      <c r="G205" s="21">
        <v>0</v>
      </c>
    </row>
    <row r="206" spans="1:7" ht="39" thickBot="1">
      <c r="A206" s="47" t="s">
        <v>845</v>
      </c>
      <c r="B206" s="67">
        <v>901</v>
      </c>
      <c r="C206" s="68" t="s">
        <v>398</v>
      </c>
      <c r="D206" s="68" t="s">
        <v>400</v>
      </c>
      <c r="E206" s="57" t="s">
        <v>32</v>
      </c>
      <c r="F206" s="57"/>
      <c r="G206" s="121">
        <f>G207</f>
        <v>12</v>
      </c>
    </row>
    <row r="207" spans="1:7" ht="51.75" thickBot="1">
      <c r="A207" s="54" t="s">
        <v>675</v>
      </c>
      <c r="B207" s="36">
        <v>901</v>
      </c>
      <c r="C207" s="37" t="s">
        <v>398</v>
      </c>
      <c r="D207" s="37" t="s">
        <v>400</v>
      </c>
      <c r="E207" s="29" t="s">
        <v>33</v>
      </c>
      <c r="F207" s="29" t="s">
        <v>300</v>
      </c>
      <c r="G207" s="116">
        <f>G208</f>
        <v>12</v>
      </c>
    </row>
    <row r="208" spans="1:7" ht="26.25" thickBot="1">
      <c r="A208" s="370" t="s">
        <v>31</v>
      </c>
      <c r="B208" s="33">
        <v>901</v>
      </c>
      <c r="C208" s="70" t="s">
        <v>398</v>
      </c>
      <c r="D208" s="70" t="s">
        <v>400</v>
      </c>
      <c r="E208" s="30" t="s">
        <v>34</v>
      </c>
      <c r="F208" s="30"/>
      <c r="G208" s="117">
        <f>G209</f>
        <v>12</v>
      </c>
    </row>
    <row r="209" spans="1:7" ht="15.75" thickBot="1">
      <c r="A209" s="27" t="s">
        <v>410</v>
      </c>
      <c r="B209" s="32">
        <v>901</v>
      </c>
      <c r="C209" s="30" t="s">
        <v>398</v>
      </c>
      <c r="D209" s="30" t="s">
        <v>400</v>
      </c>
      <c r="E209" s="30" t="s">
        <v>34</v>
      </c>
      <c r="F209" s="30" t="s">
        <v>424</v>
      </c>
      <c r="G209" s="117">
        <v>12</v>
      </c>
    </row>
    <row r="210" spans="1:7" ht="51.75" thickBot="1">
      <c r="A210" s="47" t="s">
        <v>850</v>
      </c>
      <c r="B210" s="67">
        <v>901</v>
      </c>
      <c r="C210" s="68" t="s">
        <v>398</v>
      </c>
      <c r="D210" s="68" t="s">
        <v>400</v>
      </c>
      <c r="E210" s="57" t="s">
        <v>43</v>
      </c>
      <c r="F210" s="57"/>
      <c r="G210" s="121">
        <f>G211</f>
        <v>0</v>
      </c>
    </row>
    <row r="211" spans="1:7" ht="26.25" thickBot="1">
      <c r="A211" s="54" t="s">
        <v>288</v>
      </c>
      <c r="B211" s="36">
        <v>901</v>
      </c>
      <c r="C211" s="37" t="s">
        <v>398</v>
      </c>
      <c r="D211" s="37" t="s">
        <v>400</v>
      </c>
      <c r="E211" s="29" t="s">
        <v>44</v>
      </c>
      <c r="F211" s="29"/>
      <c r="G211" s="116">
        <f>G212+G214</f>
        <v>0</v>
      </c>
    </row>
    <row r="212" spans="1:7" ht="26.25" thickBot="1">
      <c r="A212" s="370" t="s">
        <v>41</v>
      </c>
      <c r="B212" s="33">
        <v>901</v>
      </c>
      <c r="C212" s="70" t="s">
        <v>398</v>
      </c>
      <c r="D212" s="70" t="s">
        <v>400</v>
      </c>
      <c r="E212" s="30" t="s">
        <v>45</v>
      </c>
      <c r="F212" s="30"/>
      <c r="G212" s="117">
        <v>0</v>
      </c>
    </row>
    <row r="213" spans="1:7" ht="15.75" thickBot="1">
      <c r="A213" s="27" t="s">
        <v>410</v>
      </c>
      <c r="B213" s="32">
        <v>901</v>
      </c>
      <c r="C213" s="30" t="s">
        <v>398</v>
      </c>
      <c r="D213" s="30" t="s">
        <v>400</v>
      </c>
      <c r="E213" s="30" t="s">
        <v>45</v>
      </c>
      <c r="F213" s="30" t="s">
        <v>424</v>
      </c>
      <c r="G213" s="117"/>
    </row>
    <row r="214" spans="1:7" ht="26.25" thickBot="1">
      <c r="A214" s="370" t="s">
        <v>42</v>
      </c>
      <c r="B214" s="33">
        <v>901</v>
      </c>
      <c r="C214" s="70" t="s">
        <v>398</v>
      </c>
      <c r="D214" s="70" t="s">
        <v>400</v>
      </c>
      <c r="E214" s="30" t="s">
        <v>46</v>
      </c>
      <c r="F214" s="29"/>
      <c r="G214" s="117">
        <v>0</v>
      </c>
    </row>
    <row r="215" spans="1:7" ht="15.75" thickBot="1">
      <c r="A215" s="27" t="s">
        <v>410</v>
      </c>
      <c r="B215" s="32">
        <v>901</v>
      </c>
      <c r="C215" s="30" t="s">
        <v>398</v>
      </c>
      <c r="D215" s="30" t="s">
        <v>400</v>
      </c>
      <c r="E215" s="30" t="s">
        <v>46</v>
      </c>
      <c r="F215" s="30" t="s">
        <v>424</v>
      </c>
      <c r="G215" s="117"/>
    </row>
    <row r="216" spans="1:7" ht="26.25" thickBot="1">
      <c r="A216" s="47" t="s">
        <v>853</v>
      </c>
      <c r="B216" s="67">
        <v>901</v>
      </c>
      <c r="C216" s="68" t="s">
        <v>398</v>
      </c>
      <c r="D216" s="68" t="s">
        <v>400</v>
      </c>
      <c r="E216" s="57" t="s">
        <v>49</v>
      </c>
      <c r="F216" s="57"/>
      <c r="G216" s="121">
        <f>G217</f>
        <v>813.8</v>
      </c>
    </row>
    <row r="217" spans="1:7" ht="64.5" thickBot="1">
      <c r="A217" s="189" t="s">
        <v>677</v>
      </c>
      <c r="B217" s="190">
        <v>901</v>
      </c>
      <c r="C217" s="191" t="s">
        <v>398</v>
      </c>
      <c r="D217" s="186" t="s">
        <v>400</v>
      </c>
      <c r="E217" s="186" t="s">
        <v>50</v>
      </c>
      <c r="F217" s="186"/>
      <c r="G217" s="192">
        <f>G218+G222+G221</f>
        <v>813.8</v>
      </c>
    </row>
    <row r="218" spans="1:7" ht="26.25" thickBot="1">
      <c r="A218" s="370" t="s">
        <v>47</v>
      </c>
      <c r="B218" s="33">
        <v>901</v>
      </c>
      <c r="C218" s="70" t="s">
        <v>398</v>
      </c>
      <c r="D218" s="30" t="s">
        <v>400</v>
      </c>
      <c r="E218" s="30" t="s">
        <v>51</v>
      </c>
      <c r="F218" s="30"/>
      <c r="G218" s="117">
        <f>G220+G219</f>
        <v>515.4</v>
      </c>
    </row>
    <row r="219" spans="1:7" ht="36.75" thickBot="1">
      <c r="A219" s="27" t="s">
        <v>413</v>
      </c>
      <c r="B219" s="33">
        <v>901</v>
      </c>
      <c r="C219" s="70" t="s">
        <v>398</v>
      </c>
      <c r="D219" s="30" t="s">
        <v>400</v>
      </c>
      <c r="E219" s="30" t="s">
        <v>51</v>
      </c>
      <c r="F219" s="30" t="s">
        <v>321</v>
      </c>
      <c r="G219" s="117">
        <v>399.7</v>
      </c>
    </row>
    <row r="220" spans="1:7" ht="15.75" thickBot="1">
      <c r="A220" s="27" t="s">
        <v>410</v>
      </c>
      <c r="B220" s="32">
        <v>901</v>
      </c>
      <c r="C220" s="30" t="s">
        <v>398</v>
      </c>
      <c r="D220" s="30" t="s">
        <v>400</v>
      </c>
      <c r="E220" s="30" t="s">
        <v>51</v>
      </c>
      <c r="F220" s="30" t="s">
        <v>424</v>
      </c>
      <c r="G220" s="117">
        <v>115.7</v>
      </c>
    </row>
    <row r="221" spans="1:7" ht="51.75" thickBot="1">
      <c r="A221" s="370" t="s">
        <v>678</v>
      </c>
      <c r="B221" s="32">
        <v>901</v>
      </c>
      <c r="C221" s="30" t="s">
        <v>398</v>
      </c>
      <c r="D221" s="30" t="s">
        <v>400</v>
      </c>
      <c r="E221" s="30" t="s">
        <v>157</v>
      </c>
      <c r="F221" s="30" t="s">
        <v>424</v>
      </c>
      <c r="G221" s="117">
        <f>250+33.4</f>
        <v>283.39999999999998</v>
      </c>
    </row>
    <row r="222" spans="1:7" ht="51.75" thickBot="1">
      <c r="A222" s="370" t="s">
        <v>679</v>
      </c>
      <c r="B222" s="32">
        <v>901</v>
      </c>
      <c r="C222" s="30" t="s">
        <v>398</v>
      </c>
      <c r="D222" s="30" t="s">
        <v>400</v>
      </c>
      <c r="E222" s="30" t="s">
        <v>157</v>
      </c>
      <c r="F222" s="30" t="s">
        <v>424</v>
      </c>
      <c r="G222" s="117">
        <f>13.2+1.8</f>
        <v>15</v>
      </c>
    </row>
    <row r="223" spans="1:7" ht="39" thickBot="1">
      <c r="A223" s="47" t="s">
        <v>852</v>
      </c>
      <c r="B223" s="67">
        <v>901</v>
      </c>
      <c r="C223" s="68" t="s">
        <v>398</v>
      </c>
      <c r="D223" s="68" t="s">
        <v>400</v>
      </c>
      <c r="E223" s="57" t="s">
        <v>57</v>
      </c>
      <c r="F223" s="57"/>
      <c r="G223" s="121">
        <f>G224</f>
        <v>0</v>
      </c>
    </row>
    <row r="224" spans="1:7" ht="26.25" thickBot="1">
      <c r="A224" s="54" t="s">
        <v>53</v>
      </c>
      <c r="B224" s="36">
        <v>901</v>
      </c>
      <c r="C224" s="37" t="s">
        <v>398</v>
      </c>
      <c r="D224" s="37" t="s">
        <v>400</v>
      </c>
      <c r="E224" s="29" t="s">
        <v>58</v>
      </c>
      <c r="F224" s="30"/>
      <c r="G224" s="116">
        <f>G225+G227</f>
        <v>0</v>
      </c>
    </row>
    <row r="225" spans="1:7" ht="26.25" thickBot="1">
      <c r="A225" s="370" t="s">
        <v>423</v>
      </c>
      <c r="B225" s="33">
        <v>901</v>
      </c>
      <c r="C225" s="70" t="s">
        <v>398</v>
      </c>
      <c r="D225" s="70" t="s">
        <v>400</v>
      </c>
      <c r="E225" s="30" t="s">
        <v>59</v>
      </c>
      <c r="F225" s="29"/>
      <c r="G225" s="117">
        <f>G226</f>
        <v>0</v>
      </c>
    </row>
    <row r="226" spans="1:7" ht="15.75" thickBot="1">
      <c r="A226" s="27" t="s">
        <v>410</v>
      </c>
      <c r="B226" s="32">
        <v>901</v>
      </c>
      <c r="C226" s="30" t="s">
        <v>398</v>
      </c>
      <c r="D226" s="30" t="s">
        <v>400</v>
      </c>
      <c r="E226" s="30" t="s">
        <v>59</v>
      </c>
      <c r="F226" s="30" t="s">
        <v>424</v>
      </c>
      <c r="G226" s="117"/>
    </row>
    <row r="227" spans="1:7" ht="26.25" thickBot="1">
      <c r="A227" s="370" t="s">
        <v>2</v>
      </c>
      <c r="B227" s="33">
        <v>901</v>
      </c>
      <c r="C227" s="70" t="s">
        <v>398</v>
      </c>
      <c r="D227" s="70" t="s">
        <v>400</v>
      </c>
      <c r="E227" s="30" t="s">
        <v>60</v>
      </c>
      <c r="F227" s="30"/>
      <c r="G227" s="117">
        <f>G228</f>
        <v>0</v>
      </c>
    </row>
    <row r="228" spans="1:7" ht="15.75" thickBot="1">
      <c r="A228" s="27" t="s">
        <v>410</v>
      </c>
      <c r="B228" s="32">
        <v>901</v>
      </c>
      <c r="C228" s="30" t="s">
        <v>398</v>
      </c>
      <c r="D228" s="30" t="s">
        <v>400</v>
      </c>
      <c r="E228" s="30" t="s">
        <v>60</v>
      </c>
      <c r="F228" s="30" t="s">
        <v>424</v>
      </c>
      <c r="G228" s="117"/>
    </row>
    <row r="229" spans="1:7" ht="51.75" thickBot="1">
      <c r="A229" s="47" t="s">
        <v>854</v>
      </c>
      <c r="B229" s="67">
        <v>901</v>
      </c>
      <c r="C229" s="68" t="s">
        <v>398</v>
      </c>
      <c r="D229" s="68" t="s">
        <v>400</v>
      </c>
      <c r="E229" s="57" t="s">
        <v>61</v>
      </c>
      <c r="F229" s="57"/>
      <c r="G229" s="121">
        <f>G230</f>
        <v>0</v>
      </c>
    </row>
    <row r="230" spans="1:7" ht="26.25" thickBot="1">
      <c r="A230" s="54" t="s">
        <v>54</v>
      </c>
      <c r="B230" s="36">
        <v>901</v>
      </c>
      <c r="C230" s="37" t="s">
        <v>398</v>
      </c>
      <c r="D230" s="37" t="s">
        <v>400</v>
      </c>
      <c r="E230" s="29" t="s">
        <v>62</v>
      </c>
      <c r="F230" s="29"/>
      <c r="G230" s="116">
        <f>G231</f>
        <v>0</v>
      </c>
    </row>
    <row r="231" spans="1:7" ht="51.75" thickBot="1">
      <c r="A231" s="370" t="s">
        <v>55</v>
      </c>
      <c r="B231" s="33">
        <v>901</v>
      </c>
      <c r="C231" s="70" t="s">
        <v>398</v>
      </c>
      <c r="D231" s="70" t="s">
        <v>400</v>
      </c>
      <c r="E231" s="30" t="s">
        <v>63</v>
      </c>
      <c r="F231" s="30"/>
      <c r="G231" s="117">
        <v>0</v>
      </c>
    </row>
    <row r="232" spans="1:7" ht="15.75" thickBot="1">
      <c r="A232" s="27" t="s">
        <v>410</v>
      </c>
      <c r="B232" s="32">
        <v>901</v>
      </c>
      <c r="C232" s="30" t="s">
        <v>398</v>
      </c>
      <c r="D232" s="30" t="s">
        <v>400</v>
      </c>
      <c r="E232" s="30" t="s">
        <v>63</v>
      </c>
      <c r="F232" s="30" t="s">
        <v>424</v>
      </c>
      <c r="G232" s="117"/>
    </row>
    <row r="233" spans="1:7" ht="15.75" thickBot="1">
      <c r="A233" s="38" t="s">
        <v>417</v>
      </c>
      <c r="B233" s="36">
        <v>901</v>
      </c>
      <c r="C233" s="37" t="s">
        <v>263</v>
      </c>
      <c r="D233" s="37" t="s">
        <v>264</v>
      </c>
      <c r="E233" s="37"/>
      <c r="F233" s="37"/>
      <c r="G233" s="127">
        <f>G234</f>
        <v>984.9</v>
      </c>
    </row>
    <row r="234" spans="1:7" ht="15.75" thickBot="1">
      <c r="A234" s="163" t="s">
        <v>594</v>
      </c>
      <c r="B234" s="35">
        <v>901</v>
      </c>
      <c r="C234" s="29" t="s">
        <v>263</v>
      </c>
      <c r="D234" s="29" t="s">
        <v>396</v>
      </c>
      <c r="E234" s="29"/>
      <c r="F234" s="29"/>
      <c r="G234" s="116">
        <f>G235</f>
        <v>984.9</v>
      </c>
    </row>
    <row r="235" spans="1:7" ht="52.5" thickBot="1">
      <c r="A235" s="56" t="s">
        <v>866</v>
      </c>
      <c r="B235" s="36">
        <v>901</v>
      </c>
      <c r="C235" s="29" t="s">
        <v>263</v>
      </c>
      <c r="D235" s="29" t="s">
        <v>396</v>
      </c>
      <c r="E235" s="29" t="s">
        <v>64</v>
      </c>
      <c r="F235" s="29" t="s">
        <v>300</v>
      </c>
      <c r="G235" s="116">
        <f>G237</f>
        <v>984.9</v>
      </c>
    </row>
    <row r="236" spans="1:7" ht="27" thickBot="1">
      <c r="A236" s="56" t="s">
        <v>56</v>
      </c>
      <c r="B236" s="36">
        <v>901</v>
      </c>
      <c r="C236" s="29" t="s">
        <v>263</v>
      </c>
      <c r="D236" s="29" t="s">
        <v>396</v>
      </c>
      <c r="E236" s="29" t="s">
        <v>65</v>
      </c>
      <c r="F236" s="29"/>
      <c r="G236" s="116">
        <f>G237</f>
        <v>984.9</v>
      </c>
    </row>
    <row r="237" spans="1:7" ht="39.75" thickBot="1">
      <c r="A237" s="55" t="s">
        <v>243</v>
      </c>
      <c r="B237" s="33">
        <v>901</v>
      </c>
      <c r="C237" s="30" t="s">
        <v>263</v>
      </c>
      <c r="D237" s="30" t="s">
        <v>396</v>
      </c>
      <c r="E237" s="45" t="s">
        <v>744</v>
      </c>
      <c r="F237" s="30"/>
      <c r="G237" s="117">
        <f>G238</f>
        <v>984.9</v>
      </c>
    </row>
    <row r="238" spans="1:7" ht="15.75" thickBot="1">
      <c r="A238" s="236" t="s">
        <v>418</v>
      </c>
      <c r="B238" s="226" t="s">
        <v>260</v>
      </c>
      <c r="C238" s="227" t="s">
        <v>263</v>
      </c>
      <c r="D238" s="227" t="s">
        <v>396</v>
      </c>
      <c r="E238" s="45" t="s">
        <v>744</v>
      </c>
      <c r="F238" s="227" t="s">
        <v>248</v>
      </c>
      <c r="G238" s="233">
        <f>960+24.9</f>
        <v>984.9</v>
      </c>
    </row>
    <row r="239" spans="1:7" ht="38.25" thickBot="1">
      <c r="A239" s="304" t="s">
        <v>617</v>
      </c>
      <c r="B239" s="310">
        <v>902</v>
      </c>
      <c r="C239" s="311"/>
      <c r="D239" s="312"/>
      <c r="E239" s="313" t="s">
        <v>300</v>
      </c>
      <c r="F239" s="313"/>
      <c r="G239" s="314">
        <f>G240+G330+G364+G443+G449+G466+G400+G406+G421</f>
        <v>68951.100000000006</v>
      </c>
    </row>
    <row r="240" spans="1:7" ht="15.75" thickBot="1">
      <c r="A240" s="54" t="s">
        <v>299</v>
      </c>
      <c r="B240" s="36">
        <v>902</v>
      </c>
      <c r="C240" s="37" t="s">
        <v>394</v>
      </c>
      <c r="D240" s="37" t="s">
        <v>264</v>
      </c>
      <c r="E240" s="70"/>
      <c r="F240" s="70"/>
      <c r="G240" s="128">
        <f>G243+G247+G258+G296+G302+G305+G309</f>
        <v>55268.900000000009</v>
      </c>
    </row>
    <row r="241" spans="1:8" ht="39" thickBot="1">
      <c r="A241" s="54" t="s">
        <v>972</v>
      </c>
      <c r="B241" s="36">
        <v>902</v>
      </c>
      <c r="C241" s="37" t="s">
        <v>394</v>
      </c>
      <c r="D241" s="37" t="s">
        <v>264</v>
      </c>
      <c r="E241" s="29" t="s">
        <v>102</v>
      </c>
      <c r="F241" s="30"/>
      <c r="G241" s="129">
        <f>G242+G279+G283</f>
        <v>38800.300000000003</v>
      </c>
      <c r="H241" s="183"/>
    </row>
    <row r="242" spans="1:8" ht="40.9" customHeight="1" thickBot="1">
      <c r="A242" s="189" t="s">
        <v>973</v>
      </c>
      <c r="B242" s="190">
        <v>902</v>
      </c>
      <c r="C242" s="191" t="s">
        <v>394</v>
      </c>
      <c r="D242" s="191" t="s">
        <v>264</v>
      </c>
      <c r="E242" s="186" t="s">
        <v>103</v>
      </c>
      <c r="F242" s="186"/>
      <c r="G242" s="197">
        <f>G243+G259</f>
        <v>38729.5</v>
      </c>
    </row>
    <row r="243" spans="1:8" ht="27" thickBot="1">
      <c r="A243" s="56" t="s">
        <v>267</v>
      </c>
      <c r="B243" s="36">
        <v>902</v>
      </c>
      <c r="C243" s="37" t="s">
        <v>394</v>
      </c>
      <c r="D243" s="37" t="s">
        <v>401</v>
      </c>
      <c r="E243" s="29"/>
      <c r="F243" s="29"/>
      <c r="G243" s="116">
        <f>G244</f>
        <v>3156.7</v>
      </c>
    </row>
    <row r="244" spans="1:8" ht="27" thickBot="1">
      <c r="A244" s="56" t="s">
        <v>420</v>
      </c>
      <c r="B244" s="36">
        <v>902</v>
      </c>
      <c r="C244" s="37" t="s">
        <v>394</v>
      </c>
      <c r="D244" s="37" t="s">
        <v>401</v>
      </c>
      <c r="E244" s="29" t="s">
        <v>104</v>
      </c>
      <c r="F244" s="30"/>
      <c r="G244" s="116">
        <f>G245</f>
        <v>3156.7</v>
      </c>
    </row>
    <row r="245" spans="1:8" ht="27" thickBot="1">
      <c r="A245" s="55" t="s">
        <v>421</v>
      </c>
      <c r="B245" s="33">
        <v>902</v>
      </c>
      <c r="C245" s="70" t="s">
        <v>394</v>
      </c>
      <c r="D245" s="70" t="s">
        <v>401</v>
      </c>
      <c r="E245" s="30" t="s">
        <v>105</v>
      </c>
      <c r="F245" s="30"/>
      <c r="G245" s="117">
        <f>G246</f>
        <v>3156.7</v>
      </c>
    </row>
    <row r="246" spans="1:8" ht="36.75" thickBot="1">
      <c r="A246" s="27" t="s">
        <v>413</v>
      </c>
      <c r="B246" s="32">
        <v>902</v>
      </c>
      <c r="C246" s="30" t="s">
        <v>394</v>
      </c>
      <c r="D246" s="30" t="s">
        <v>401</v>
      </c>
      <c r="E246" s="30" t="s">
        <v>105</v>
      </c>
      <c r="F246" s="30" t="s">
        <v>321</v>
      </c>
      <c r="G246" s="117">
        <v>3156.7</v>
      </c>
    </row>
    <row r="247" spans="1:8" ht="26.25" thickBot="1">
      <c r="A247" s="195" t="s">
        <v>369</v>
      </c>
      <c r="B247" s="190">
        <v>902</v>
      </c>
      <c r="C247" s="191" t="s">
        <v>394</v>
      </c>
      <c r="D247" s="191" t="s">
        <v>395</v>
      </c>
      <c r="E247" s="191"/>
      <c r="F247" s="191"/>
      <c r="G247" s="187">
        <f>G248</f>
        <v>96.9</v>
      </c>
    </row>
    <row r="248" spans="1:8" ht="15.75" thickBot="1">
      <c r="A248" s="54" t="s">
        <v>180</v>
      </c>
      <c r="B248" s="36">
        <v>902</v>
      </c>
      <c r="C248" s="29" t="s">
        <v>394</v>
      </c>
      <c r="D248" s="29" t="s">
        <v>395</v>
      </c>
      <c r="E248" s="29" t="s">
        <v>221</v>
      </c>
      <c r="F248" s="29"/>
      <c r="G248" s="116">
        <f>G249</f>
        <v>96.9</v>
      </c>
    </row>
    <row r="249" spans="1:8" ht="26.25" thickBot="1">
      <c r="A249" s="54" t="s">
        <v>181</v>
      </c>
      <c r="B249" s="36">
        <v>902</v>
      </c>
      <c r="C249" s="29" t="s">
        <v>394</v>
      </c>
      <c r="D249" s="29" t="s">
        <v>395</v>
      </c>
      <c r="E249" s="29" t="s">
        <v>222</v>
      </c>
      <c r="F249" s="29"/>
      <c r="G249" s="116">
        <f>G250</f>
        <v>96.9</v>
      </c>
    </row>
    <row r="250" spans="1:8" ht="26.25" thickBot="1">
      <c r="A250" s="370" t="s">
        <v>182</v>
      </c>
      <c r="B250" s="33">
        <v>902</v>
      </c>
      <c r="C250" s="30" t="s">
        <v>394</v>
      </c>
      <c r="D250" s="30" t="s">
        <v>395</v>
      </c>
      <c r="E250" s="30" t="s">
        <v>223</v>
      </c>
      <c r="F250" s="30"/>
      <c r="G250" s="116">
        <f>G251+G253</f>
        <v>96.9</v>
      </c>
    </row>
    <row r="251" spans="1:8" ht="26.25" thickBot="1">
      <c r="A251" s="370" t="s">
        <v>421</v>
      </c>
      <c r="B251" s="33">
        <v>902</v>
      </c>
      <c r="C251" s="30" t="s">
        <v>394</v>
      </c>
      <c r="D251" s="30" t="s">
        <v>395</v>
      </c>
      <c r="E251" s="30" t="s">
        <v>230</v>
      </c>
      <c r="F251" s="30"/>
      <c r="G251" s="117">
        <f>G252</f>
        <v>19</v>
      </c>
    </row>
    <row r="252" spans="1:8" ht="37.5" thickBot="1">
      <c r="A252" s="5" t="s">
        <v>413</v>
      </c>
      <c r="B252" s="32">
        <v>902</v>
      </c>
      <c r="C252" s="30" t="s">
        <v>394</v>
      </c>
      <c r="D252" s="30" t="s">
        <v>395</v>
      </c>
      <c r="E252" s="30" t="s">
        <v>230</v>
      </c>
      <c r="F252" s="30" t="s">
        <v>321</v>
      </c>
      <c r="G252" s="117">
        <v>19</v>
      </c>
    </row>
    <row r="253" spans="1:8" ht="26.25" thickBot="1">
      <c r="A253" s="370" t="s">
        <v>107</v>
      </c>
      <c r="B253" s="33">
        <v>902</v>
      </c>
      <c r="C253" s="30" t="s">
        <v>394</v>
      </c>
      <c r="D253" s="30" t="s">
        <v>395</v>
      </c>
      <c r="E253" s="30" t="s">
        <v>231</v>
      </c>
      <c r="F253" s="30"/>
      <c r="G253" s="117">
        <f>G254+G256+G255+G257</f>
        <v>77.900000000000006</v>
      </c>
    </row>
    <row r="254" spans="1:8" ht="15.75" thickBot="1">
      <c r="A254" s="27" t="s">
        <v>410</v>
      </c>
      <c r="B254" s="32">
        <v>902</v>
      </c>
      <c r="C254" s="30" t="s">
        <v>394</v>
      </c>
      <c r="D254" s="30" t="s">
        <v>395</v>
      </c>
      <c r="E254" s="30" t="s">
        <v>231</v>
      </c>
      <c r="F254" s="30" t="s">
        <v>424</v>
      </c>
      <c r="G254" s="117"/>
    </row>
    <row r="255" spans="1:8" ht="15.75" thickBot="1">
      <c r="A255" s="167" t="s">
        <v>574</v>
      </c>
      <c r="B255" s="44">
        <v>902</v>
      </c>
      <c r="C255" s="45" t="s">
        <v>394</v>
      </c>
      <c r="D255" s="45" t="s">
        <v>395</v>
      </c>
      <c r="E255" s="45" t="s">
        <v>231</v>
      </c>
      <c r="F255" s="45" t="s">
        <v>248</v>
      </c>
      <c r="G255" s="117">
        <v>60</v>
      </c>
    </row>
    <row r="256" spans="1:8" ht="15.75" thickBot="1">
      <c r="A256" s="42" t="s">
        <v>411</v>
      </c>
      <c r="B256" s="32">
        <v>902</v>
      </c>
      <c r="C256" s="30" t="s">
        <v>394</v>
      </c>
      <c r="D256" s="30" t="s">
        <v>395</v>
      </c>
      <c r="E256" s="30" t="s">
        <v>231</v>
      </c>
      <c r="F256" s="30" t="s">
        <v>320</v>
      </c>
      <c r="G256" s="117">
        <v>10.199999999999999</v>
      </c>
    </row>
    <row r="257" spans="1:7" ht="15.75" thickBot="1">
      <c r="A257" s="27" t="s">
        <v>410</v>
      </c>
      <c r="B257" s="32">
        <v>902</v>
      </c>
      <c r="C257" s="30" t="s">
        <v>394</v>
      </c>
      <c r="D257" s="30" t="s">
        <v>395</v>
      </c>
      <c r="E257" s="30" t="s">
        <v>1022</v>
      </c>
      <c r="F257" s="30" t="s">
        <v>424</v>
      </c>
      <c r="G257" s="117">
        <v>7.7</v>
      </c>
    </row>
    <row r="258" spans="1:7" ht="39" thickBot="1">
      <c r="A258" s="195" t="s">
        <v>266</v>
      </c>
      <c r="B258" s="190">
        <v>902</v>
      </c>
      <c r="C258" s="191" t="s">
        <v>394</v>
      </c>
      <c r="D258" s="191" t="s">
        <v>396</v>
      </c>
      <c r="E258" s="191"/>
      <c r="F258" s="191"/>
      <c r="G258" s="196">
        <f>G259+G279+G283+G292</f>
        <v>35760.200000000004</v>
      </c>
    </row>
    <row r="259" spans="1:7" ht="27" thickBot="1">
      <c r="A259" s="63" t="s">
        <v>688</v>
      </c>
      <c r="B259" s="36">
        <v>902</v>
      </c>
      <c r="C259" s="37" t="s">
        <v>394</v>
      </c>
      <c r="D259" s="37" t="s">
        <v>396</v>
      </c>
      <c r="E259" s="29" t="s">
        <v>106</v>
      </c>
      <c r="F259" s="29"/>
      <c r="G259" s="116">
        <f>G260+G263+G266+G271+G273+G275+G277+G269</f>
        <v>35572.800000000003</v>
      </c>
    </row>
    <row r="260" spans="1:7" ht="27" thickBot="1">
      <c r="A260" s="64" t="s">
        <v>421</v>
      </c>
      <c r="B260" s="33">
        <v>902</v>
      </c>
      <c r="C260" s="70" t="s">
        <v>394</v>
      </c>
      <c r="D260" s="70" t="s">
        <v>396</v>
      </c>
      <c r="E260" s="30" t="s">
        <v>109</v>
      </c>
      <c r="F260" s="29"/>
      <c r="G260" s="117">
        <f>G261+G262</f>
        <v>20607.2</v>
      </c>
    </row>
    <row r="261" spans="1:7" ht="36.75" thickBot="1">
      <c r="A261" s="27" t="s">
        <v>413</v>
      </c>
      <c r="B261" s="32">
        <v>902</v>
      </c>
      <c r="C261" s="30" t="s">
        <v>394</v>
      </c>
      <c r="D261" s="30" t="s">
        <v>396</v>
      </c>
      <c r="E261" s="30" t="s">
        <v>109</v>
      </c>
      <c r="F261" s="30" t="s">
        <v>321</v>
      </c>
      <c r="G261" s="117">
        <v>20607.2</v>
      </c>
    </row>
    <row r="262" spans="1:7" ht="15.75" thickBot="1">
      <c r="A262" s="5" t="s">
        <v>418</v>
      </c>
      <c r="B262" s="32">
        <v>902</v>
      </c>
      <c r="C262" s="30" t="s">
        <v>394</v>
      </c>
      <c r="D262" s="30" t="s">
        <v>396</v>
      </c>
      <c r="E262" s="30" t="s">
        <v>109</v>
      </c>
      <c r="F262" s="30" t="s">
        <v>248</v>
      </c>
      <c r="G262" s="117"/>
    </row>
    <row r="263" spans="1:7" ht="27" thickBot="1">
      <c r="A263" s="55" t="s">
        <v>107</v>
      </c>
      <c r="B263" s="33">
        <v>902</v>
      </c>
      <c r="C263" s="70" t="s">
        <v>394</v>
      </c>
      <c r="D263" s="70" t="s">
        <v>396</v>
      </c>
      <c r="E263" s="30" t="s">
        <v>110</v>
      </c>
      <c r="F263" s="29"/>
      <c r="G263" s="117">
        <f>G264+G265</f>
        <v>2542.8000000000002</v>
      </c>
    </row>
    <row r="264" spans="1:7" ht="15.75" thickBot="1">
      <c r="A264" s="27" t="s">
        <v>410</v>
      </c>
      <c r="B264" s="32">
        <v>902</v>
      </c>
      <c r="C264" s="30" t="s">
        <v>394</v>
      </c>
      <c r="D264" s="30" t="s">
        <v>396</v>
      </c>
      <c r="E264" s="30" t="s">
        <v>110</v>
      </c>
      <c r="F264" s="30" t="s">
        <v>424</v>
      </c>
      <c r="G264" s="117">
        <v>2428.4</v>
      </c>
    </row>
    <row r="265" spans="1:7" ht="15.75" thickBot="1">
      <c r="A265" s="42" t="s">
        <v>411</v>
      </c>
      <c r="B265" s="32">
        <v>902</v>
      </c>
      <c r="C265" s="30" t="s">
        <v>394</v>
      </c>
      <c r="D265" s="30" t="s">
        <v>396</v>
      </c>
      <c r="E265" s="30" t="s">
        <v>110</v>
      </c>
      <c r="F265" s="30" t="s">
        <v>320</v>
      </c>
      <c r="G265" s="117">
        <v>114.4</v>
      </c>
    </row>
    <row r="266" spans="1:7" ht="27" thickBot="1">
      <c r="A266" s="55" t="s">
        <v>108</v>
      </c>
      <c r="B266" s="33">
        <v>902</v>
      </c>
      <c r="C266" s="70" t="s">
        <v>394</v>
      </c>
      <c r="D266" s="70" t="s">
        <v>396</v>
      </c>
      <c r="E266" s="30" t="s">
        <v>111</v>
      </c>
      <c r="F266" s="30"/>
      <c r="G266" s="117">
        <f>G268+G267</f>
        <v>52</v>
      </c>
    </row>
    <row r="267" spans="1:7" ht="36.75" thickBot="1">
      <c r="A267" s="27" t="s">
        <v>413</v>
      </c>
      <c r="B267" s="33">
        <v>902</v>
      </c>
      <c r="C267" s="70" t="s">
        <v>394</v>
      </c>
      <c r="D267" s="70" t="s">
        <v>396</v>
      </c>
      <c r="E267" s="30" t="s">
        <v>111</v>
      </c>
      <c r="F267" s="30" t="s">
        <v>321</v>
      </c>
      <c r="G267" s="117"/>
    </row>
    <row r="268" spans="1:7" ht="15.75" thickBot="1">
      <c r="A268" s="27" t="s">
        <v>410</v>
      </c>
      <c r="B268" s="32">
        <v>902</v>
      </c>
      <c r="C268" s="30" t="s">
        <v>394</v>
      </c>
      <c r="D268" s="30" t="s">
        <v>396</v>
      </c>
      <c r="E268" s="30" t="s">
        <v>111</v>
      </c>
      <c r="F268" s="30" t="s">
        <v>424</v>
      </c>
      <c r="G268" s="117">
        <v>52</v>
      </c>
    </row>
    <row r="269" spans="1:7" ht="39" thickBot="1">
      <c r="A269" s="52" t="s">
        <v>689</v>
      </c>
      <c r="B269" s="33">
        <v>902</v>
      </c>
      <c r="C269" s="70" t="s">
        <v>394</v>
      </c>
      <c r="D269" s="70" t="s">
        <v>396</v>
      </c>
      <c r="E269" s="30" t="s">
        <v>628</v>
      </c>
      <c r="F269" s="29"/>
      <c r="G269" s="117">
        <f>G270</f>
        <v>0</v>
      </c>
    </row>
    <row r="270" spans="1:7" ht="15.75" thickBot="1">
      <c r="A270" s="27" t="s">
        <v>410</v>
      </c>
      <c r="B270" s="32">
        <v>902</v>
      </c>
      <c r="C270" s="30" t="s">
        <v>394</v>
      </c>
      <c r="D270" s="30" t="s">
        <v>396</v>
      </c>
      <c r="E270" s="30" t="s">
        <v>628</v>
      </c>
      <c r="F270" s="30" t="s">
        <v>424</v>
      </c>
      <c r="G270" s="117"/>
    </row>
    <row r="271" spans="1:7" ht="26.25" thickBot="1">
      <c r="A271" s="52" t="s">
        <v>2</v>
      </c>
      <c r="B271" s="33">
        <v>902</v>
      </c>
      <c r="C271" s="70" t="s">
        <v>394</v>
      </c>
      <c r="D271" s="70" t="s">
        <v>396</v>
      </c>
      <c r="E271" s="30" t="s">
        <v>112</v>
      </c>
      <c r="F271" s="29"/>
      <c r="G271" s="117">
        <f>G272</f>
        <v>370.8</v>
      </c>
    </row>
    <row r="272" spans="1:7" ht="15.75" thickBot="1">
      <c r="A272" s="27" t="s">
        <v>410</v>
      </c>
      <c r="B272" s="32">
        <v>902</v>
      </c>
      <c r="C272" s="30" t="s">
        <v>394</v>
      </c>
      <c r="D272" s="30" t="s">
        <v>396</v>
      </c>
      <c r="E272" s="30" t="s">
        <v>112</v>
      </c>
      <c r="F272" s="30" t="s">
        <v>424</v>
      </c>
      <c r="G272" s="117">
        <v>370.8</v>
      </c>
    </row>
    <row r="273" spans="1:7" ht="77.25" thickBot="1">
      <c r="A273" s="370" t="s">
        <v>3</v>
      </c>
      <c r="B273" s="33">
        <v>902</v>
      </c>
      <c r="C273" s="70" t="s">
        <v>394</v>
      </c>
      <c r="D273" s="70" t="s">
        <v>396</v>
      </c>
      <c r="E273" s="45" t="s">
        <v>609</v>
      </c>
      <c r="F273" s="30"/>
      <c r="G273" s="117">
        <f>G274</f>
        <v>0</v>
      </c>
    </row>
    <row r="274" spans="1:7" ht="15.75" thickBot="1">
      <c r="A274" s="27" t="s">
        <v>410</v>
      </c>
      <c r="B274" s="32">
        <v>902</v>
      </c>
      <c r="C274" s="30" t="s">
        <v>394</v>
      </c>
      <c r="D274" s="30" t="s">
        <v>396</v>
      </c>
      <c r="E274" s="45" t="s">
        <v>609</v>
      </c>
      <c r="F274" s="30" t="s">
        <v>424</v>
      </c>
      <c r="G274" s="117"/>
    </row>
    <row r="275" spans="1:7" ht="77.25" thickBot="1">
      <c r="A275" s="370" t="s">
        <v>161</v>
      </c>
      <c r="B275" s="33">
        <v>902</v>
      </c>
      <c r="C275" s="70" t="s">
        <v>394</v>
      </c>
      <c r="D275" s="70" t="s">
        <v>396</v>
      </c>
      <c r="E275" s="45" t="s">
        <v>609</v>
      </c>
      <c r="F275" s="30"/>
      <c r="G275" s="117">
        <f>G276</f>
        <v>0</v>
      </c>
    </row>
    <row r="276" spans="1:7" ht="15.75" thickBot="1">
      <c r="A276" s="27" t="s">
        <v>410</v>
      </c>
      <c r="B276" s="32">
        <v>902</v>
      </c>
      <c r="C276" s="30" t="s">
        <v>394</v>
      </c>
      <c r="D276" s="30" t="s">
        <v>396</v>
      </c>
      <c r="E276" s="45" t="s">
        <v>609</v>
      </c>
      <c r="F276" s="30" t="s">
        <v>424</v>
      </c>
      <c r="G276" s="117"/>
    </row>
    <row r="277" spans="1:7" ht="96.75" thickBot="1">
      <c r="A277" s="27" t="s">
        <v>770</v>
      </c>
      <c r="B277" s="32">
        <v>902</v>
      </c>
      <c r="C277" s="30" t="s">
        <v>394</v>
      </c>
      <c r="D277" s="30" t="s">
        <v>396</v>
      </c>
      <c r="E277" s="45" t="s">
        <v>584</v>
      </c>
      <c r="F277" s="30"/>
      <c r="G277" s="117">
        <f>G278</f>
        <v>12000</v>
      </c>
    </row>
    <row r="278" spans="1:7" ht="36.75" thickBot="1">
      <c r="A278" s="27" t="s">
        <v>413</v>
      </c>
      <c r="B278" s="32">
        <v>902</v>
      </c>
      <c r="C278" s="30" t="s">
        <v>394</v>
      </c>
      <c r="D278" s="30" t="s">
        <v>396</v>
      </c>
      <c r="E278" s="45" t="s">
        <v>584</v>
      </c>
      <c r="F278" s="30" t="s">
        <v>321</v>
      </c>
      <c r="G278" s="117">
        <v>12000</v>
      </c>
    </row>
    <row r="279" spans="1:7" ht="39" thickBot="1">
      <c r="A279" s="193" t="s">
        <v>974</v>
      </c>
      <c r="B279" s="190">
        <v>902</v>
      </c>
      <c r="C279" s="191" t="s">
        <v>394</v>
      </c>
      <c r="D279" s="191" t="s">
        <v>396</v>
      </c>
      <c r="E279" s="186" t="s">
        <v>121</v>
      </c>
      <c r="F279" s="194"/>
      <c r="G279" s="192">
        <f>G280</f>
        <v>8.9</v>
      </c>
    </row>
    <row r="280" spans="1:7" ht="26.25" thickBot="1">
      <c r="A280" s="58" t="s">
        <v>690</v>
      </c>
      <c r="B280" s="36">
        <v>902</v>
      </c>
      <c r="C280" s="37" t="s">
        <v>394</v>
      </c>
      <c r="D280" s="37" t="s">
        <v>396</v>
      </c>
      <c r="E280" s="29" t="s">
        <v>122</v>
      </c>
      <c r="F280" s="30"/>
      <c r="G280" s="116">
        <f>G281</f>
        <v>8.9</v>
      </c>
    </row>
    <row r="281" spans="1:7" ht="51.75" thickBot="1">
      <c r="A281" s="370" t="s">
        <v>55</v>
      </c>
      <c r="B281" s="33">
        <v>902</v>
      </c>
      <c r="C281" s="70" t="s">
        <v>394</v>
      </c>
      <c r="D281" s="70" t="s">
        <v>396</v>
      </c>
      <c r="E281" s="30" t="s">
        <v>123</v>
      </c>
      <c r="F281" s="30"/>
      <c r="G281" s="117">
        <f>G282</f>
        <v>8.9</v>
      </c>
    </row>
    <row r="282" spans="1:7" ht="15.75" thickBot="1">
      <c r="A282" s="27" t="s">
        <v>410</v>
      </c>
      <c r="B282" s="32">
        <v>902</v>
      </c>
      <c r="C282" s="30" t="s">
        <v>394</v>
      </c>
      <c r="D282" s="30" t="s">
        <v>396</v>
      </c>
      <c r="E282" s="30" t="s">
        <v>123</v>
      </c>
      <c r="F282" s="30" t="s">
        <v>424</v>
      </c>
      <c r="G282" s="117">
        <v>8.9</v>
      </c>
    </row>
    <row r="283" spans="1:7" ht="26.25" thickBot="1">
      <c r="A283" s="189" t="s">
        <v>891</v>
      </c>
      <c r="B283" s="190">
        <v>902</v>
      </c>
      <c r="C283" s="191" t="s">
        <v>394</v>
      </c>
      <c r="D283" s="191" t="s">
        <v>396</v>
      </c>
      <c r="E283" s="186" t="s">
        <v>124</v>
      </c>
      <c r="F283" s="194"/>
      <c r="G283" s="192">
        <f>G284</f>
        <v>61.9</v>
      </c>
    </row>
    <row r="284" spans="1:7" ht="39" thickBot="1">
      <c r="A284" s="54" t="s">
        <v>812</v>
      </c>
      <c r="B284" s="36">
        <v>902</v>
      </c>
      <c r="C284" s="37" t="s">
        <v>394</v>
      </c>
      <c r="D284" s="37" t="s">
        <v>396</v>
      </c>
      <c r="E284" s="29" t="s">
        <v>125</v>
      </c>
      <c r="F284" s="30"/>
      <c r="G284" s="116">
        <f>G285+G290+G288</f>
        <v>61.9</v>
      </c>
    </row>
    <row r="285" spans="1:7" ht="26.25" thickBot="1">
      <c r="A285" s="370" t="s">
        <v>107</v>
      </c>
      <c r="B285" s="33">
        <v>902</v>
      </c>
      <c r="C285" s="70" t="s">
        <v>394</v>
      </c>
      <c r="D285" s="70" t="s">
        <v>396</v>
      </c>
      <c r="E285" s="30" t="s">
        <v>126</v>
      </c>
      <c r="F285" s="29"/>
      <c r="G285" s="117">
        <f>G286+G287</f>
        <v>31.9</v>
      </c>
    </row>
    <row r="286" spans="1:7" ht="15.75" thickBot="1">
      <c r="A286" s="27" t="s">
        <v>410</v>
      </c>
      <c r="B286" s="32">
        <v>902</v>
      </c>
      <c r="C286" s="30" t="s">
        <v>394</v>
      </c>
      <c r="D286" s="30" t="s">
        <v>396</v>
      </c>
      <c r="E286" s="30" t="s">
        <v>126</v>
      </c>
      <c r="F286" s="30" t="s">
        <v>424</v>
      </c>
      <c r="G286" s="117">
        <v>31.9</v>
      </c>
    </row>
    <row r="287" spans="1:7" ht="15.75" thickBot="1">
      <c r="A287" s="42" t="s">
        <v>411</v>
      </c>
      <c r="B287" s="32">
        <v>902</v>
      </c>
      <c r="C287" s="30" t="s">
        <v>394</v>
      </c>
      <c r="D287" s="30" t="s">
        <v>396</v>
      </c>
      <c r="E287" s="30" t="s">
        <v>126</v>
      </c>
      <c r="F287" s="30" t="s">
        <v>320</v>
      </c>
      <c r="G287" s="117"/>
    </row>
    <row r="288" spans="1:7" ht="27" thickBot="1">
      <c r="A288" s="55" t="s">
        <v>108</v>
      </c>
      <c r="B288" s="33">
        <v>902</v>
      </c>
      <c r="C288" s="70" t="s">
        <v>394</v>
      </c>
      <c r="D288" s="70" t="s">
        <v>396</v>
      </c>
      <c r="E288" s="30" t="s">
        <v>636</v>
      </c>
      <c r="F288" s="30"/>
      <c r="G288" s="117">
        <f>G289</f>
        <v>0</v>
      </c>
    </row>
    <row r="289" spans="1:8" ht="15.75" thickBot="1">
      <c r="A289" s="27" t="s">
        <v>410</v>
      </c>
      <c r="B289" s="32">
        <v>902</v>
      </c>
      <c r="C289" s="30" t="s">
        <v>394</v>
      </c>
      <c r="D289" s="30" t="s">
        <v>396</v>
      </c>
      <c r="E289" s="30" t="s">
        <v>636</v>
      </c>
      <c r="F289" s="30" t="s">
        <v>424</v>
      </c>
      <c r="G289" s="117"/>
    </row>
    <row r="290" spans="1:8" ht="26.25" thickBot="1">
      <c r="A290" s="370" t="s">
        <v>2</v>
      </c>
      <c r="B290" s="33">
        <v>902</v>
      </c>
      <c r="C290" s="70" t="s">
        <v>394</v>
      </c>
      <c r="D290" s="70" t="s">
        <v>396</v>
      </c>
      <c r="E290" s="30" t="s">
        <v>127</v>
      </c>
      <c r="F290" s="30"/>
      <c r="G290" s="117">
        <f>G291</f>
        <v>30</v>
      </c>
    </row>
    <row r="291" spans="1:8" ht="15.75" thickBot="1">
      <c r="A291" s="27" t="s">
        <v>410</v>
      </c>
      <c r="B291" s="32">
        <v>902</v>
      </c>
      <c r="C291" s="30" t="s">
        <v>394</v>
      </c>
      <c r="D291" s="30" t="s">
        <v>396</v>
      </c>
      <c r="E291" s="30" t="s">
        <v>127</v>
      </c>
      <c r="F291" s="30" t="s">
        <v>424</v>
      </c>
      <c r="G291" s="117">
        <v>30</v>
      </c>
    </row>
    <row r="292" spans="1:8" ht="39" thickBot="1">
      <c r="A292" s="341" t="s">
        <v>190</v>
      </c>
      <c r="B292" s="342">
        <v>902</v>
      </c>
      <c r="C292" s="343" t="s">
        <v>394</v>
      </c>
      <c r="D292" s="343" t="s">
        <v>396</v>
      </c>
      <c r="E292" s="155" t="s">
        <v>238</v>
      </c>
      <c r="F292" s="344"/>
      <c r="G292" s="343">
        <f>G293</f>
        <v>116.6</v>
      </c>
    </row>
    <row r="293" spans="1:8" ht="64.5" thickBot="1">
      <c r="A293" s="66" t="s">
        <v>746</v>
      </c>
      <c r="B293" s="33">
        <v>902</v>
      </c>
      <c r="C293" s="70" t="s">
        <v>394</v>
      </c>
      <c r="D293" s="70" t="s">
        <v>396</v>
      </c>
      <c r="E293" s="30" t="s">
        <v>747</v>
      </c>
      <c r="F293" s="30"/>
      <c r="G293" s="133">
        <f>G294+G295</f>
        <v>116.6</v>
      </c>
    </row>
    <row r="294" spans="1:8" ht="52.5" thickBot="1">
      <c r="A294" s="6" t="s">
        <v>413</v>
      </c>
      <c r="B294" s="32">
        <v>902</v>
      </c>
      <c r="C294" s="30" t="s">
        <v>394</v>
      </c>
      <c r="D294" s="30" t="s">
        <v>396</v>
      </c>
      <c r="E294" s="30" t="s">
        <v>747</v>
      </c>
      <c r="F294" s="30" t="s">
        <v>321</v>
      </c>
      <c r="G294" s="117">
        <v>93.7</v>
      </c>
      <c r="H294" s="447"/>
    </row>
    <row r="295" spans="1:8" ht="15.75" thickBot="1">
      <c r="A295" s="28" t="s">
        <v>410</v>
      </c>
      <c r="B295" s="32">
        <v>902</v>
      </c>
      <c r="C295" s="30" t="s">
        <v>394</v>
      </c>
      <c r="D295" s="30" t="s">
        <v>396</v>
      </c>
      <c r="E295" s="30" t="s">
        <v>747</v>
      </c>
      <c r="F295" s="30" t="s">
        <v>424</v>
      </c>
      <c r="G295" s="133">
        <v>22.9</v>
      </c>
    </row>
    <row r="296" spans="1:8" ht="15.75" thickBot="1">
      <c r="A296" s="71" t="s">
        <v>269</v>
      </c>
      <c r="B296" s="67">
        <v>902</v>
      </c>
      <c r="C296" s="57" t="s">
        <v>394</v>
      </c>
      <c r="D296" s="57" t="s">
        <v>397</v>
      </c>
      <c r="E296" s="57"/>
      <c r="F296" s="57"/>
      <c r="G296" s="121">
        <f>G297</f>
        <v>5.8</v>
      </c>
      <c r="H296" s="18" t="s">
        <v>300</v>
      </c>
    </row>
    <row r="297" spans="1:8" ht="27" thickBot="1">
      <c r="A297" s="56" t="s">
        <v>239</v>
      </c>
      <c r="B297" s="29" t="s">
        <v>265</v>
      </c>
      <c r="C297" s="29" t="s">
        <v>394</v>
      </c>
      <c r="D297" s="29" t="s">
        <v>397</v>
      </c>
      <c r="E297" s="29" t="s">
        <v>250</v>
      </c>
      <c r="F297" s="29"/>
      <c r="G297" s="116">
        <f>G298</f>
        <v>5.8</v>
      </c>
    </row>
    <row r="298" spans="1:8" ht="52.5" thickBot="1">
      <c r="A298" s="55" t="s">
        <v>598</v>
      </c>
      <c r="B298" s="30" t="s">
        <v>265</v>
      </c>
      <c r="C298" s="30" t="s">
        <v>394</v>
      </c>
      <c r="D298" s="30" t="s">
        <v>397</v>
      </c>
      <c r="E298" s="30" t="s">
        <v>256</v>
      </c>
      <c r="F298" s="29"/>
      <c r="G298" s="116">
        <f>G299+G300</f>
        <v>5.8</v>
      </c>
    </row>
    <row r="299" spans="1:8" ht="51.75" thickBot="1">
      <c r="A299" s="31" t="s">
        <v>413</v>
      </c>
      <c r="B299" s="30" t="s">
        <v>265</v>
      </c>
      <c r="C299" s="30" t="s">
        <v>394</v>
      </c>
      <c r="D299" s="30" t="s">
        <v>397</v>
      </c>
      <c r="E299" s="30" t="s">
        <v>256</v>
      </c>
      <c r="F299" s="30" t="s">
        <v>321</v>
      </c>
      <c r="G299" s="117">
        <v>0</v>
      </c>
    </row>
    <row r="300" spans="1:8" ht="15.75" thickBot="1">
      <c r="A300" s="28" t="s">
        <v>410</v>
      </c>
      <c r="B300" s="30" t="s">
        <v>265</v>
      </c>
      <c r="C300" s="30" t="s">
        <v>394</v>
      </c>
      <c r="D300" s="30" t="s">
        <v>397</v>
      </c>
      <c r="E300" s="45" t="s">
        <v>256</v>
      </c>
      <c r="F300" s="30" t="s">
        <v>424</v>
      </c>
      <c r="G300" s="117">
        <v>5.8</v>
      </c>
    </row>
    <row r="301" spans="1:8" ht="15.75" thickBot="1">
      <c r="A301" s="60" t="s">
        <v>185</v>
      </c>
      <c r="B301" s="67">
        <v>902</v>
      </c>
      <c r="C301" s="68" t="s">
        <v>394</v>
      </c>
      <c r="D301" s="73" t="s">
        <v>398</v>
      </c>
      <c r="E301" s="57" t="s">
        <v>232</v>
      </c>
      <c r="F301" s="72"/>
      <c r="G301" s="121">
        <f>G302</f>
        <v>1389.3</v>
      </c>
    </row>
    <row r="302" spans="1:8" ht="26.25" thickBot="1">
      <c r="A302" s="188" t="s">
        <v>283</v>
      </c>
      <c r="B302" s="190">
        <v>902</v>
      </c>
      <c r="C302" s="191" t="s">
        <v>394</v>
      </c>
      <c r="D302" s="191" t="s">
        <v>398</v>
      </c>
      <c r="E302" s="186" t="s">
        <v>284</v>
      </c>
      <c r="F302" s="194"/>
      <c r="G302" s="192">
        <f>G303</f>
        <v>1389.3</v>
      </c>
    </row>
    <row r="303" spans="1:8" s="275" customFormat="1" ht="15.75" thickBot="1">
      <c r="A303" s="370" t="s">
        <v>285</v>
      </c>
      <c r="B303" s="33">
        <v>902</v>
      </c>
      <c r="C303" s="70" t="s">
        <v>394</v>
      </c>
      <c r="D303" s="70" t="s">
        <v>398</v>
      </c>
      <c r="E303" s="30" t="s">
        <v>286</v>
      </c>
      <c r="F303" s="29"/>
      <c r="G303" s="117">
        <f>G304</f>
        <v>1389.3</v>
      </c>
      <c r="H303" s="401"/>
    </row>
    <row r="304" spans="1:8" ht="15.75" thickBot="1">
      <c r="A304" s="28" t="s">
        <v>411</v>
      </c>
      <c r="B304" s="32">
        <v>902</v>
      </c>
      <c r="C304" s="30" t="s">
        <v>394</v>
      </c>
      <c r="D304" s="30" t="s">
        <v>398</v>
      </c>
      <c r="E304" s="30" t="s">
        <v>286</v>
      </c>
      <c r="F304" s="30" t="s">
        <v>320</v>
      </c>
      <c r="G304" s="117">
        <v>1389.3</v>
      </c>
    </row>
    <row r="305" spans="1:7" ht="15.75" thickBot="1">
      <c r="A305" s="71" t="s">
        <v>187</v>
      </c>
      <c r="B305" s="67">
        <v>902</v>
      </c>
      <c r="C305" s="68" t="s">
        <v>394</v>
      </c>
      <c r="D305" s="68" t="s">
        <v>301</v>
      </c>
      <c r="E305" s="68"/>
      <c r="F305" s="68"/>
      <c r="G305" s="130">
        <f>G306</f>
        <v>50</v>
      </c>
    </row>
    <row r="306" spans="1:7" ht="15.75" thickBot="1">
      <c r="A306" s="58" t="s">
        <v>187</v>
      </c>
      <c r="B306" s="36">
        <v>902</v>
      </c>
      <c r="C306" s="29" t="s">
        <v>394</v>
      </c>
      <c r="D306" s="29" t="s">
        <v>301</v>
      </c>
      <c r="E306" s="29" t="s">
        <v>234</v>
      </c>
      <c r="F306" s="29"/>
      <c r="G306" s="116">
        <f>G307</f>
        <v>50</v>
      </c>
    </row>
    <row r="307" spans="1:7" s="18" customFormat="1" ht="15.75" thickBot="1">
      <c r="A307" s="31" t="s">
        <v>188</v>
      </c>
      <c r="B307" s="33">
        <v>902</v>
      </c>
      <c r="C307" s="30" t="s">
        <v>394</v>
      </c>
      <c r="D307" s="30" t="s">
        <v>301</v>
      </c>
      <c r="E307" s="30" t="s">
        <v>235</v>
      </c>
      <c r="F307" s="30"/>
      <c r="G307" s="117">
        <f>G308</f>
        <v>50</v>
      </c>
    </row>
    <row r="308" spans="1:7" s="18" customFormat="1" ht="15.75" thickBot="1">
      <c r="A308" s="28" t="s">
        <v>411</v>
      </c>
      <c r="B308" s="33">
        <v>902</v>
      </c>
      <c r="C308" s="30" t="s">
        <v>394</v>
      </c>
      <c r="D308" s="30" t="s">
        <v>301</v>
      </c>
      <c r="E308" s="30" t="s">
        <v>235</v>
      </c>
      <c r="F308" s="45" t="s">
        <v>320</v>
      </c>
      <c r="G308" s="117">
        <v>50</v>
      </c>
    </row>
    <row r="309" spans="1:7" s="18" customFormat="1" ht="15.75" thickBot="1">
      <c r="A309" s="71" t="s">
        <v>279</v>
      </c>
      <c r="B309" s="67">
        <v>902</v>
      </c>
      <c r="C309" s="68" t="s">
        <v>394</v>
      </c>
      <c r="D309" s="68" t="s">
        <v>268</v>
      </c>
      <c r="E309" s="72"/>
      <c r="F309" s="72"/>
      <c r="G309" s="130">
        <f>G318+G310</f>
        <v>14810</v>
      </c>
    </row>
    <row r="310" spans="1:7" s="18" customFormat="1" ht="51.75" thickBot="1">
      <c r="A310" s="195" t="s">
        <v>975</v>
      </c>
      <c r="B310" s="190">
        <v>902</v>
      </c>
      <c r="C310" s="191" t="s">
        <v>394</v>
      </c>
      <c r="D310" s="191" t="s">
        <v>268</v>
      </c>
      <c r="E310" s="186" t="s">
        <v>504</v>
      </c>
      <c r="F310" s="194"/>
      <c r="G310" s="187">
        <f>G311</f>
        <v>7773.5000000000009</v>
      </c>
    </row>
    <row r="311" spans="1:7" s="18" customFormat="1" ht="26.25" thickBot="1">
      <c r="A311" s="78" t="s">
        <v>476</v>
      </c>
      <c r="B311" s="79">
        <v>902</v>
      </c>
      <c r="C311" s="80" t="s">
        <v>394</v>
      </c>
      <c r="D311" s="80" t="s">
        <v>268</v>
      </c>
      <c r="E311" s="119" t="s">
        <v>519</v>
      </c>
      <c r="F311" s="45"/>
      <c r="G311" s="127">
        <f>G312+G314+G316</f>
        <v>7773.5000000000009</v>
      </c>
    </row>
    <row r="312" spans="1:7" s="18" customFormat="1" ht="27" thickBot="1">
      <c r="A312" s="64" t="s">
        <v>421</v>
      </c>
      <c r="B312" s="79">
        <v>902</v>
      </c>
      <c r="C312" s="80" t="s">
        <v>394</v>
      </c>
      <c r="D312" s="80" t="s">
        <v>268</v>
      </c>
      <c r="E312" s="45" t="s">
        <v>520</v>
      </c>
      <c r="F312" s="45"/>
      <c r="G312" s="117">
        <f>G313</f>
        <v>5827.1</v>
      </c>
    </row>
    <row r="313" spans="1:7" s="18" customFormat="1" ht="36.75" thickBot="1">
      <c r="A313" s="27" t="s">
        <v>413</v>
      </c>
      <c r="B313" s="79">
        <v>902</v>
      </c>
      <c r="C313" s="80" t="s">
        <v>394</v>
      </c>
      <c r="D313" s="80" t="s">
        <v>268</v>
      </c>
      <c r="E313" s="45" t="s">
        <v>520</v>
      </c>
      <c r="F313" s="45" t="s">
        <v>321</v>
      </c>
      <c r="G313" s="117">
        <v>5827.1</v>
      </c>
    </row>
    <row r="314" spans="1:7" s="18" customFormat="1" ht="27" thickBot="1">
      <c r="A314" s="55" t="s">
        <v>107</v>
      </c>
      <c r="B314" s="79">
        <v>902</v>
      </c>
      <c r="C314" s="80" t="s">
        <v>394</v>
      </c>
      <c r="D314" s="80" t="s">
        <v>268</v>
      </c>
      <c r="E314" s="45" t="s">
        <v>521</v>
      </c>
      <c r="F314" s="45"/>
      <c r="G314" s="117">
        <f>G315</f>
        <v>1926.8</v>
      </c>
    </row>
    <row r="315" spans="1:7" ht="15.75" thickBot="1">
      <c r="A315" s="43" t="s">
        <v>410</v>
      </c>
      <c r="B315" s="79">
        <v>902</v>
      </c>
      <c r="C315" s="80" t="s">
        <v>394</v>
      </c>
      <c r="D315" s="80" t="s">
        <v>268</v>
      </c>
      <c r="E315" s="45" t="s">
        <v>521</v>
      </c>
      <c r="F315" s="45" t="s">
        <v>424</v>
      </c>
      <c r="G315" s="117">
        <v>1926.8</v>
      </c>
    </row>
    <row r="316" spans="1:7" ht="26.25" thickBot="1">
      <c r="A316" s="86" t="s">
        <v>2</v>
      </c>
      <c r="B316" s="79">
        <v>902</v>
      </c>
      <c r="C316" s="80" t="s">
        <v>394</v>
      </c>
      <c r="D316" s="80" t="s">
        <v>268</v>
      </c>
      <c r="E316" s="45" t="s">
        <v>523</v>
      </c>
      <c r="F316" s="45"/>
      <c r="G316" s="117">
        <f>G317</f>
        <v>19.600000000000001</v>
      </c>
    </row>
    <row r="317" spans="1:7" ht="15.75" thickBot="1">
      <c r="A317" s="43" t="s">
        <v>410</v>
      </c>
      <c r="B317" s="79">
        <v>902</v>
      </c>
      <c r="C317" s="80" t="s">
        <v>394</v>
      </c>
      <c r="D317" s="80" t="s">
        <v>268</v>
      </c>
      <c r="E317" s="45" t="s">
        <v>523</v>
      </c>
      <c r="F317" s="45" t="s">
        <v>424</v>
      </c>
      <c r="G317" s="117">
        <v>19.600000000000001</v>
      </c>
    </row>
    <row r="318" spans="1:7" ht="27" thickBot="1">
      <c r="A318" s="198" t="s">
        <v>239</v>
      </c>
      <c r="B318" s="186" t="s">
        <v>265</v>
      </c>
      <c r="C318" s="191" t="s">
        <v>394</v>
      </c>
      <c r="D318" s="191" t="s">
        <v>268</v>
      </c>
      <c r="E318" s="186" t="s">
        <v>250</v>
      </c>
      <c r="F318" s="194"/>
      <c r="G318" s="192">
        <f>G319+G322+G325+G328</f>
        <v>7036.4999999999991</v>
      </c>
    </row>
    <row r="319" spans="1:7" ht="52.5" thickBot="1">
      <c r="A319" s="55" t="s">
        <v>240</v>
      </c>
      <c r="B319" s="30" t="s">
        <v>265</v>
      </c>
      <c r="C319" s="30" t="s">
        <v>394</v>
      </c>
      <c r="D319" s="70" t="s">
        <v>268</v>
      </c>
      <c r="E319" s="30" t="s">
        <v>282</v>
      </c>
      <c r="F319" s="30"/>
      <c r="G319" s="116">
        <f>G320+G321</f>
        <v>3965.1</v>
      </c>
    </row>
    <row r="320" spans="1:7" ht="51.75" thickBot="1">
      <c r="A320" s="31" t="s">
        <v>413</v>
      </c>
      <c r="B320" s="30" t="s">
        <v>265</v>
      </c>
      <c r="C320" s="30" t="s">
        <v>394</v>
      </c>
      <c r="D320" s="70" t="s">
        <v>268</v>
      </c>
      <c r="E320" s="30" t="s">
        <v>282</v>
      </c>
      <c r="F320" s="30" t="s">
        <v>321</v>
      </c>
      <c r="G320" s="117">
        <v>3665.2</v>
      </c>
    </row>
    <row r="321" spans="1:7" ht="15.75" thickBot="1">
      <c r="A321" s="28" t="s">
        <v>410</v>
      </c>
      <c r="B321" s="30" t="s">
        <v>265</v>
      </c>
      <c r="C321" s="30" t="s">
        <v>394</v>
      </c>
      <c r="D321" s="70" t="s">
        <v>268</v>
      </c>
      <c r="E321" s="30" t="s">
        <v>282</v>
      </c>
      <c r="F321" s="30" t="s">
        <v>424</v>
      </c>
      <c r="G321" s="117">
        <v>299.89999999999998</v>
      </c>
    </row>
    <row r="322" spans="1:7" ht="27" thickBot="1">
      <c r="A322" s="55" t="s">
        <v>241</v>
      </c>
      <c r="B322" s="30" t="s">
        <v>265</v>
      </c>
      <c r="C322" s="30" t="s">
        <v>394</v>
      </c>
      <c r="D322" s="70" t="s">
        <v>268</v>
      </c>
      <c r="E322" s="30" t="s">
        <v>251</v>
      </c>
      <c r="F322" s="30"/>
      <c r="G322" s="116">
        <f>G323+G324</f>
        <v>1532.8</v>
      </c>
    </row>
    <row r="323" spans="1:7" ht="51.75" thickBot="1">
      <c r="A323" s="31" t="s">
        <v>413</v>
      </c>
      <c r="B323" s="30" t="s">
        <v>265</v>
      </c>
      <c r="C323" s="30" t="s">
        <v>394</v>
      </c>
      <c r="D323" s="70" t="s">
        <v>268</v>
      </c>
      <c r="E323" s="30" t="s">
        <v>251</v>
      </c>
      <c r="F323" s="30" t="s">
        <v>321</v>
      </c>
      <c r="G323" s="117">
        <v>1437.7</v>
      </c>
    </row>
    <row r="324" spans="1:7" ht="15.75" thickBot="1">
      <c r="A324" s="28" t="s">
        <v>410</v>
      </c>
      <c r="B324" s="30" t="s">
        <v>265</v>
      </c>
      <c r="C324" s="30" t="s">
        <v>394</v>
      </c>
      <c r="D324" s="70" t="s">
        <v>268</v>
      </c>
      <c r="E324" s="30" t="s">
        <v>251</v>
      </c>
      <c r="F324" s="30" t="s">
        <v>424</v>
      </c>
      <c r="G324" s="117">
        <v>95.1</v>
      </c>
    </row>
    <row r="325" spans="1:7" ht="39.75" thickBot="1">
      <c r="A325" s="55" t="s">
        <v>245</v>
      </c>
      <c r="B325" s="30" t="s">
        <v>265</v>
      </c>
      <c r="C325" s="30" t="s">
        <v>394</v>
      </c>
      <c r="D325" s="70" t="s">
        <v>268</v>
      </c>
      <c r="E325" s="30" t="s">
        <v>254</v>
      </c>
      <c r="F325" s="29"/>
      <c r="G325" s="116">
        <f>G326+G327</f>
        <v>1537.9</v>
      </c>
    </row>
    <row r="326" spans="1:7" ht="51.75" thickBot="1">
      <c r="A326" s="31" t="s">
        <v>413</v>
      </c>
      <c r="B326" s="30" t="s">
        <v>265</v>
      </c>
      <c r="C326" s="30" t="s">
        <v>394</v>
      </c>
      <c r="D326" s="70" t="s">
        <v>268</v>
      </c>
      <c r="E326" s="30" t="s">
        <v>254</v>
      </c>
      <c r="F326" s="30" t="s">
        <v>321</v>
      </c>
      <c r="G326" s="117">
        <v>1437.7</v>
      </c>
    </row>
    <row r="327" spans="1:7" ht="15.75" thickBot="1">
      <c r="A327" s="28" t="s">
        <v>410</v>
      </c>
      <c r="B327" s="30" t="s">
        <v>265</v>
      </c>
      <c r="C327" s="30" t="s">
        <v>394</v>
      </c>
      <c r="D327" s="70" t="s">
        <v>268</v>
      </c>
      <c r="E327" s="30" t="s">
        <v>254</v>
      </c>
      <c r="F327" s="30" t="s">
        <v>424</v>
      </c>
      <c r="G327" s="117">
        <v>100.2</v>
      </c>
    </row>
    <row r="328" spans="1:7" ht="90.75" thickBot="1">
      <c r="A328" s="55" t="s">
        <v>246</v>
      </c>
      <c r="B328" s="30" t="s">
        <v>265</v>
      </c>
      <c r="C328" s="30" t="s">
        <v>394</v>
      </c>
      <c r="D328" s="70" t="s">
        <v>268</v>
      </c>
      <c r="E328" s="30" t="s">
        <v>255</v>
      </c>
      <c r="F328" s="30"/>
      <c r="G328" s="116">
        <f>G329</f>
        <v>0.7</v>
      </c>
    </row>
    <row r="329" spans="1:7" ht="15.75" thickBot="1">
      <c r="A329" s="28" t="s">
        <v>410</v>
      </c>
      <c r="B329" s="30" t="s">
        <v>265</v>
      </c>
      <c r="C329" s="30" t="s">
        <v>394</v>
      </c>
      <c r="D329" s="70" t="s">
        <v>268</v>
      </c>
      <c r="E329" s="30" t="s">
        <v>255</v>
      </c>
      <c r="F329" s="30" t="s">
        <v>424</v>
      </c>
      <c r="G329" s="117">
        <v>0.7</v>
      </c>
    </row>
    <row r="330" spans="1:7" ht="26.25" thickBot="1">
      <c r="A330" s="71" t="s">
        <v>270</v>
      </c>
      <c r="B330" s="68" t="s">
        <v>265</v>
      </c>
      <c r="C330" s="68" t="s">
        <v>395</v>
      </c>
      <c r="D330" s="68"/>
      <c r="E330" s="68"/>
      <c r="F330" s="68"/>
      <c r="G330" s="130">
        <f>G331+G339</f>
        <v>175</v>
      </c>
    </row>
    <row r="331" spans="1:7" ht="39" thickBot="1">
      <c r="A331" s="95" t="s">
        <v>375</v>
      </c>
      <c r="B331" s="79">
        <v>902</v>
      </c>
      <c r="C331" s="80" t="s">
        <v>395</v>
      </c>
      <c r="D331" s="80" t="s">
        <v>400</v>
      </c>
      <c r="E331" s="80"/>
      <c r="F331" s="80"/>
      <c r="G331" s="127">
        <f>G332</f>
        <v>0</v>
      </c>
    </row>
    <row r="332" spans="1:7" ht="39" thickBot="1">
      <c r="A332" s="200" t="s">
        <v>976</v>
      </c>
      <c r="B332" s="201">
        <v>902</v>
      </c>
      <c r="C332" s="202" t="s">
        <v>395</v>
      </c>
      <c r="D332" s="202" t="s">
        <v>400</v>
      </c>
      <c r="E332" s="203" t="s">
        <v>131</v>
      </c>
      <c r="F332" s="203"/>
      <c r="G332" s="204">
        <f>G336+G333</f>
        <v>0</v>
      </c>
    </row>
    <row r="333" spans="1:7" ht="39" thickBot="1">
      <c r="A333" s="78" t="s">
        <v>810</v>
      </c>
      <c r="B333" s="79">
        <v>902</v>
      </c>
      <c r="C333" s="80" t="s">
        <v>395</v>
      </c>
      <c r="D333" s="80" t="s">
        <v>400</v>
      </c>
      <c r="E333" s="119" t="s">
        <v>717</v>
      </c>
      <c r="F333" s="119"/>
      <c r="G333" s="116">
        <f>G334</f>
        <v>0</v>
      </c>
    </row>
    <row r="334" spans="1:7" ht="39" thickBot="1">
      <c r="A334" s="380" t="s">
        <v>114</v>
      </c>
      <c r="B334" s="82">
        <v>902</v>
      </c>
      <c r="C334" s="83" t="s">
        <v>395</v>
      </c>
      <c r="D334" s="83" t="s">
        <v>400</v>
      </c>
      <c r="E334" s="45" t="s">
        <v>718</v>
      </c>
      <c r="F334" s="119"/>
      <c r="G334" s="117">
        <f>G335</f>
        <v>0</v>
      </c>
    </row>
    <row r="335" spans="1:7" ht="15.75" thickBot="1">
      <c r="A335" s="27" t="s">
        <v>410</v>
      </c>
      <c r="B335" s="82">
        <v>902</v>
      </c>
      <c r="C335" s="83" t="s">
        <v>395</v>
      </c>
      <c r="D335" s="83" t="s">
        <v>400</v>
      </c>
      <c r="E335" s="45" t="s">
        <v>718</v>
      </c>
      <c r="F335" s="45" t="s">
        <v>424</v>
      </c>
      <c r="G335" s="117">
        <v>0</v>
      </c>
    </row>
    <row r="336" spans="1:7" ht="39" thickBot="1">
      <c r="A336" s="78" t="s">
        <v>811</v>
      </c>
      <c r="B336" s="36">
        <v>902</v>
      </c>
      <c r="C336" s="37" t="s">
        <v>395</v>
      </c>
      <c r="D336" s="37" t="s">
        <v>400</v>
      </c>
      <c r="E336" s="29" t="s">
        <v>132</v>
      </c>
      <c r="F336" s="119"/>
      <c r="G336" s="116">
        <f>G337</f>
        <v>0</v>
      </c>
    </row>
    <row r="337" spans="1:7" ht="39" thickBot="1">
      <c r="A337" s="370" t="s">
        <v>114</v>
      </c>
      <c r="B337" s="33">
        <v>902</v>
      </c>
      <c r="C337" s="70" t="s">
        <v>395</v>
      </c>
      <c r="D337" s="70" t="s">
        <v>400</v>
      </c>
      <c r="E337" s="30" t="s">
        <v>133</v>
      </c>
      <c r="F337" s="45"/>
      <c r="G337" s="117">
        <f>G338</f>
        <v>0</v>
      </c>
    </row>
    <row r="338" spans="1:7" ht="15.75" thickBot="1">
      <c r="A338" s="27" t="s">
        <v>410</v>
      </c>
      <c r="B338" s="32">
        <v>902</v>
      </c>
      <c r="C338" s="30" t="s">
        <v>395</v>
      </c>
      <c r="D338" s="30" t="s">
        <v>400</v>
      </c>
      <c r="E338" s="30" t="s">
        <v>133</v>
      </c>
      <c r="F338" s="45" t="s">
        <v>424</v>
      </c>
      <c r="G338" s="117"/>
    </row>
    <row r="339" spans="1:7" ht="26.25" thickBot="1">
      <c r="A339" s="95" t="s">
        <v>376</v>
      </c>
      <c r="B339" s="119" t="s">
        <v>265</v>
      </c>
      <c r="C339" s="119" t="s">
        <v>395</v>
      </c>
      <c r="D339" s="80" t="s">
        <v>271</v>
      </c>
      <c r="E339" s="119" t="s">
        <v>300</v>
      </c>
      <c r="F339" s="119"/>
      <c r="G339" s="127">
        <f>G340+G344+G351+G360</f>
        <v>175</v>
      </c>
    </row>
    <row r="340" spans="1:7" ht="39" thickBot="1">
      <c r="A340" s="200" t="s">
        <v>977</v>
      </c>
      <c r="B340" s="201">
        <v>902</v>
      </c>
      <c r="C340" s="202" t="s">
        <v>395</v>
      </c>
      <c r="D340" s="202" t="s">
        <v>271</v>
      </c>
      <c r="E340" s="203" t="s">
        <v>128</v>
      </c>
      <c r="F340" s="203"/>
      <c r="G340" s="205">
        <f>G341</f>
        <v>0</v>
      </c>
    </row>
    <row r="341" spans="1:7" ht="51.75" thickBot="1">
      <c r="A341" s="54" t="s">
        <v>813</v>
      </c>
      <c r="B341" s="36">
        <v>902</v>
      </c>
      <c r="C341" s="37" t="s">
        <v>395</v>
      </c>
      <c r="D341" s="37" t="s">
        <v>271</v>
      </c>
      <c r="E341" s="29" t="s">
        <v>129</v>
      </c>
      <c r="F341" s="29"/>
      <c r="G341" s="127">
        <f>G342</f>
        <v>0</v>
      </c>
    </row>
    <row r="342" spans="1:7" ht="26.25" thickBot="1">
      <c r="A342" s="370" t="s">
        <v>113</v>
      </c>
      <c r="B342" s="33">
        <v>902</v>
      </c>
      <c r="C342" s="70" t="s">
        <v>395</v>
      </c>
      <c r="D342" s="70" t="s">
        <v>271</v>
      </c>
      <c r="E342" s="30" t="s">
        <v>130</v>
      </c>
      <c r="F342" s="29"/>
      <c r="G342" s="134">
        <f>G343</f>
        <v>0</v>
      </c>
    </row>
    <row r="343" spans="1:7" ht="15.75" thickBot="1">
      <c r="A343" s="27" t="s">
        <v>410</v>
      </c>
      <c r="B343" s="32">
        <v>902</v>
      </c>
      <c r="C343" s="30" t="s">
        <v>395</v>
      </c>
      <c r="D343" s="30" t="s">
        <v>271</v>
      </c>
      <c r="E343" s="30" t="s">
        <v>130</v>
      </c>
      <c r="F343" s="30" t="s">
        <v>424</v>
      </c>
      <c r="G343" s="134"/>
    </row>
    <row r="344" spans="1:7" ht="51.75" thickBot="1">
      <c r="A344" s="200" t="s">
        <v>978</v>
      </c>
      <c r="B344" s="201">
        <v>902</v>
      </c>
      <c r="C344" s="202" t="s">
        <v>395</v>
      </c>
      <c r="D344" s="202" t="s">
        <v>271</v>
      </c>
      <c r="E344" s="203" t="s">
        <v>601</v>
      </c>
      <c r="F344" s="203"/>
      <c r="G344" s="205">
        <f>G345+G348</f>
        <v>0</v>
      </c>
    </row>
    <row r="345" spans="1:7" ht="55.9" customHeight="1" thickBot="1">
      <c r="A345" s="95" t="s">
        <v>979</v>
      </c>
      <c r="B345" s="36">
        <v>902</v>
      </c>
      <c r="C345" s="37" t="s">
        <v>395</v>
      </c>
      <c r="D345" s="37" t="s">
        <v>271</v>
      </c>
      <c r="E345" s="29" t="s">
        <v>602</v>
      </c>
      <c r="F345" s="29" t="s">
        <v>300</v>
      </c>
      <c r="G345" s="127">
        <f>G346</f>
        <v>0</v>
      </c>
    </row>
    <row r="346" spans="1:7" ht="39" thickBot="1">
      <c r="A346" s="370" t="s">
        <v>115</v>
      </c>
      <c r="B346" s="33">
        <v>902</v>
      </c>
      <c r="C346" s="70" t="s">
        <v>395</v>
      </c>
      <c r="D346" s="70" t="s">
        <v>271</v>
      </c>
      <c r="E346" s="30" t="s">
        <v>603</v>
      </c>
      <c r="F346" s="29"/>
      <c r="G346" s="134">
        <f>G347</f>
        <v>0</v>
      </c>
    </row>
    <row r="347" spans="1:7" ht="15.75" thickBot="1">
      <c r="A347" s="27" t="s">
        <v>410</v>
      </c>
      <c r="B347" s="32">
        <v>902</v>
      </c>
      <c r="C347" s="30" t="s">
        <v>395</v>
      </c>
      <c r="D347" s="30" t="s">
        <v>271</v>
      </c>
      <c r="E347" s="30" t="s">
        <v>603</v>
      </c>
      <c r="F347" s="30" t="s">
        <v>424</v>
      </c>
      <c r="G347" s="134"/>
    </row>
    <row r="348" spans="1:7" ht="64.5" thickBot="1">
      <c r="A348" s="95" t="s">
        <v>980</v>
      </c>
      <c r="B348" s="36">
        <v>902</v>
      </c>
      <c r="C348" s="37" t="s">
        <v>395</v>
      </c>
      <c r="D348" s="37" t="s">
        <v>271</v>
      </c>
      <c r="E348" s="29" t="s">
        <v>700</v>
      </c>
      <c r="F348" s="29" t="s">
        <v>300</v>
      </c>
      <c r="G348" s="127">
        <f>G349</f>
        <v>0</v>
      </c>
    </row>
    <row r="349" spans="1:7" ht="39" thickBot="1">
      <c r="A349" s="370" t="s">
        <v>115</v>
      </c>
      <c r="B349" s="33">
        <v>902</v>
      </c>
      <c r="C349" s="70" t="s">
        <v>395</v>
      </c>
      <c r="D349" s="70" t="s">
        <v>271</v>
      </c>
      <c r="E349" s="30" t="s">
        <v>701</v>
      </c>
      <c r="F349" s="29"/>
      <c r="G349" s="134">
        <f>G350</f>
        <v>0</v>
      </c>
    </row>
    <row r="350" spans="1:7" ht="15.75" thickBot="1">
      <c r="A350" s="27" t="s">
        <v>410</v>
      </c>
      <c r="B350" s="32">
        <v>902</v>
      </c>
      <c r="C350" s="30" t="s">
        <v>395</v>
      </c>
      <c r="D350" s="30" t="s">
        <v>271</v>
      </c>
      <c r="E350" s="30" t="s">
        <v>701</v>
      </c>
      <c r="F350" s="30" t="s">
        <v>424</v>
      </c>
      <c r="G350" s="134"/>
    </row>
    <row r="351" spans="1:7" ht="26.25" thickBot="1">
      <c r="A351" s="272" t="s">
        <v>981</v>
      </c>
      <c r="B351" s="207">
        <v>902</v>
      </c>
      <c r="C351" s="203" t="s">
        <v>395</v>
      </c>
      <c r="D351" s="203" t="s">
        <v>271</v>
      </c>
      <c r="E351" s="203" t="s">
        <v>140</v>
      </c>
      <c r="F351" s="273"/>
      <c r="G351" s="204">
        <f>G353+G355</f>
        <v>175</v>
      </c>
    </row>
    <row r="352" spans="1:7" ht="39" thickBot="1">
      <c r="A352" s="54" t="s">
        <v>593</v>
      </c>
      <c r="B352" s="35">
        <v>902</v>
      </c>
      <c r="C352" s="29" t="s">
        <v>395</v>
      </c>
      <c r="D352" s="29" t="s">
        <v>271</v>
      </c>
      <c r="E352" s="29" t="s">
        <v>141</v>
      </c>
      <c r="F352" s="30"/>
      <c r="G352" s="116"/>
    </row>
    <row r="353" spans="1:7" ht="26.25" thickBot="1">
      <c r="A353" s="370" t="s">
        <v>423</v>
      </c>
      <c r="B353" s="32">
        <v>902</v>
      </c>
      <c r="C353" s="30" t="s">
        <v>395</v>
      </c>
      <c r="D353" s="30" t="s">
        <v>271</v>
      </c>
      <c r="E353" s="30" t="s">
        <v>508</v>
      </c>
      <c r="F353" s="30"/>
      <c r="G353" s="117">
        <f>G354</f>
        <v>175</v>
      </c>
    </row>
    <row r="354" spans="1:7" ht="15.75" thickBot="1">
      <c r="A354" s="27" t="s">
        <v>410</v>
      </c>
      <c r="B354" s="32">
        <v>902</v>
      </c>
      <c r="C354" s="30" t="s">
        <v>395</v>
      </c>
      <c r="D354" s="30" t="s">
        <v>271</v>
      </c>
      <c r="E354" s="30" t="s">
        <v>508</v>
      </c>
      <c r="F354" s="30" t="s">
        <v>424</v>
      </c>
      <c r="G354" s="117">
        <v>175</v>
      </c>
    </row>
    <row r="355" spans="1:7" ht="77.25" thickBot="1">
      <c r="A355" s="38" t="s">
        <v>693</v>
      </c>
      <c r="B355" s="35">
        <v>902</v>
      </c>
      <c r="C355" s="29" t="s">
        <v>395</v>
      </c>
      <c r="D355" s="29" t="s">
        <v>271</v>
      </c>
      <c r="E355" s="119" t="s">
        <v>510</v>
      </c>
      <c r="F355" s="29"/>
      <c r="G355" s="116">
        <f>G356+G358</f>
        <v>0</v>
      </c>
    </row>
    <row r="356" spans="1:7" ht="26.25" thickBot="1">
      <c r="A356" s="370" t="s">
        <v>423</v>
      </c>
      <c r="B356" s="32">
        <v>902</v>
      </c>
      <c r="C356" s="30" t="s">
        <v>395</v>
      </c>
      <c r="D356" s="30" t="s">
        <v>271</v>
      </c>
      <c r="E356" s="45" t="s">
        <v>510</v>
      </c>
      <c r="F356" s="30"/>
      <c r="G356" s="117">
        <f>G357</f>
        <v>0</v>
      </c>
    </row>
    <row r="357" spans="1:7" ht="15.75" thickBot="1">
      <c r="A357" s="27" t="s">
        <v>410</v>
      </c>
      <c r="B357" s="32">
        <v>902</v>
      </c>
      <c r="C357" s="30" t="s">
        <v>395</v>
      </c>
      <c r="D357" s="30" t="s">
        <v>271</v>
      </c>
      <c r="E357" s="45" t="s">
        <v>510</v>
      </c>
      <c r="F357" s="30" t="s">
        <v>424</v>
      </c>
      <c r="G357" s="117"/>
    </row>
    <row r="358" spans="1:7" ht="26.25" thickBot="1">
      <c r="A358" s="370" t="s">
        <v>2</v>
      </c>
      <c r="B358" s="32">
        <v>902</v>
      </c>
      <c r="C358" s="30" t="s">
        <v>395</v>
      </c>
      <c r="D358" s="30" t="s">
        <v>271</v>
      </c>
      <c r="E358" s="45" t="s">
        <v>588</v>
      </c>
      <c r="F358" s="30"/>
      <c r="G358" s="117">
        <f>G359</f>
        <v>0</v>
      </c>
    </row>
    <row r="359" spans="1:7" ht="15.75" thickBot="1">
      <c r="A359" s="27" t="s">
        <v>410</v>
      </c>
      <c r="B359" s="32">
        <v>902</v>
      </c>
      <c r="C359" s="30" t="s">
        <v>395</v>
      </c>
      <c r="D359" s="30" t="s">
        <v>271</v>
      </c>
      <c r="E359" s="45" t="s">
        <v>588</v>
      </c>
      <c r="F359" s="30" t="s">
        <v>424</v>
      </c>
      <c r="G359" s="117"/>
    </row>
    <row r="360" spans="1:7" ht="39" thickBot="1">
      <c r="A360" s="206" t="s">
        <v>982</v>
      </c>
      <c r="B360" s="207">
        <v>902</v>
      </c>
      <c r="C360" s="203" t="s">
        <v>395</v>
      </c>
      <c r="D360" s="203" t="s">
        <v>271</v>
      </c>
      <c r="E360" s="203" t="s">
        <v>517</v>
      </c>
      <c r="F360" s="203"/>
      <c r="G360" s="204">
        <f>G361</f>
        <v>0</v>
      </c>
    </row>
    <row r="361" spans="1:7" ht="26.25" thickBot="1">
      <c r="A361" s="38" t="s">
        <v>480</v>
      </c>
      <c r="B361" s="35">
        <v>902</v>
      </c>
      <c r="C361" s="29" t="s">
        <v>395</v>
      </c>
      <c r="D361" s="29" t="s">
        <v>271</v>
      </c>
      <c r="E361" s="119" t="s">
        <v>518</v>
      </c>
      <c r="F361" s="29"/>
      <c r="G361" s="116">
        <f>G362</f>
        <v>0</v>
      </c>
    </row>
    <row r="362" spans="1:7" ht="26.25" thickBot="1">
      <c r="A362" s="370" t="s">
        <v>423</v>
      </c>
      <c r="B362" s="32">
        <v>902</v>
      </c>
      <c r="C362" s="30" t="s">
        <v>395</v>
      </c>
      <c r="D362" s="30" t="s">
        <v>271</v>
      </c>
      <c r="E362" s="45" t="s">
        <v>516</v>
      </c>
      <c r="F362" s="30"/>
      <c r="G362" s="117">
        <f>G363</f>
        <v>0</v>
      </c>
    </row>
    <row r="363" spans="1:7" ht="15.75" thickBot="1">
      <c r="A363" s="27" t="s">
        <v>410</v>
      </c>
      <c r="B363" s="32">
        <v>902</v>
      </c>
      <c r="C363" s="30" t="s">
        <v>395</v>
      </c>
      <c r="D363" s="30" t="s">
        <v>271</v>
      </c>
      <c r="E363" s="45" t="s">
        <v>516</v>
      </c>
      <c r="F363" s="30" t="s">
        <v>424</v>
      </c>
      <c r="G363" s="117"/>
    </row>
    <row r="364" spans="1:7" ht="15.75" thickBot="1">
      <c r="A364" s="71" t="s">
        <v>414</v>
      </c>
      <c r="B364" s="67">
        <v>902</v>
      </c>
      <c r="C364" s="68" t="s">
        <v>396</v>
      </c>
      <c r="D364" s="68"/>
      <c r="E364" s="68"/>
      <c r="F364" s="68"/>
      <c r="G364" s="130">
        <f>G365+G370</f>
        <v>5330</v>
      </c>
    </row>
    <row r="365" spans="1:7" ht="15.75" thickBot="1">
      <c r="A365" s="38" t="s">
        <v>379</v>
      </c>
      <c r="B365" s="29" t="s">
        <v>265</v>
      </c>
      <c r="C365" s="29" t="s">
        <v>396</v>
      </c>
      <c r="D365" s="37" t="s">
        <v>400</v>
      </c>
      <c r="E365" s="29"/>
      <c r="F365" s="29"/>
      <c r="G365" s="116">
        <f>G366</f>
        <v>4978.3999999999996</v>
      </c>
    </row>
    <row r="366" spans="1:7" ht="15.75" thickBot="1">
      <c r="A366" s="54" t="s">
        <v>185</v>
      </c>
      <c r="B366" s="29" t="s">
        <v>265</v>
      </c>
      <c r="C366" s="37" t="s">
        <v>396</v>
      </c>
      <c r="D366" s="37" t="s">
        <v>400</v>
      </c>
      <c r="E366" s="29" t="s">
        <v>236</v>
      </c>
      <c r="F366" s="37"/>
      <c r="G366" s="116">
        <f>G367</f>
        <v>4978.3999999999996</v>
      </c>
    </row>
    <row r="367" spans="1:7" ht="15.75" thickBot="1">
      <c r="A367" s="31" t="s">
        <v>189</v>
      </c>
      <c r="B367" s="30" t="s">
        <v>265</v>
      </c>
      <c r="C367" s="30" t="s">
        <v>396</v>
      </c>
      <c r="D367" s="70" t="s">
        <v>400</v>
      </c>
      <c r="E367" s="30" t="s">
        <v>236</v>
      </c>
      <c r="F367" s="29"/>
      <c r="G367" s="117">
        <f>G368</f>
        <v>4978.3999999999996</v>
      </c>
    </row>
    <row r="368" spans="1:7" ht="39" thickBot="1">
      <c r="A368" s="370" t="s">
        <v>115</v>
      </c>
      <c r="B368" s="30" t="s">
        <v>265</v>
      </c>
      <c r="C368" s="30" t="s">
        <v>396</v>
      </c>
      <c r="D368" s="70" t="s">
        <v>400</v>
      </c>
      <c r="E368" s="30" t="s">
        <v>237</v>
      </c>
      <c r="F368" s="29" t="s">
        <v>300</v>
      </c>
      <c r="G368" s="117">
        <f>G369</f>
        <v>4978.3999999999996</v>
      </c>
    </row>
    <row r="369" spans="1:7" ht="15.75" thickBot="1">
      <c r="A369" s="28" t="s">
        <v>410</v>
      </c>
      <c r="B369" s="30" t="s">
        <v>265</v>
      </c>
      <c r="C369" s="30" t="s">
        <v>396</v>
      </c>
      <c r="D369" s="70" t="s">
        <v>400</v>
      </c>
      <c r="E369" s="30" t="s">
        <v>237</v>
      </c>
      <c r="F369" s="30" t="s">
        <v>424</v>
      </c>
      <c r="G369" s="117">
        <v>4978.3999999999996</v>
      </c>
    </row>
    <row r="370" spans="1:7" ht="15.75" thickBot="1">
      <c r="A370" s="38" t="s">
        <v>380</v>
      </c>
      <c r="B370" s="36">
        <v>902</v>
      </c>
      <c r="C370" s="37" t="s">
        <v>396</v>
      </c>
      <c r="D370" s="37" t="s">
        <v>319</v>
      </c>
      <c r="E370" s="37"/>
      <c r="F370" s="37"/>
      <c r="G370" s="127">
        <f>G371+G375+G383+G396</f>
        <v>351.6</v>
      </c>
    </row>
    <row r="371" spans="1:7" ht="26.25" thickBot="1">
      <c r="A371" s="58" t="s">
        <v>983</v>
      </c>
      <c r="B371" s="36">
        <v>902</v>
      </c>
      <c r="C371" s="37" t="s">
        <v>396</v>
      </c>
      <c r="D371" s="37" t="s">
        <v>319</v>
      </c>
      <c r="E371" s="29" t="s">
        <v>134</v>
      </c>
      <c r="F371" s="29"/>
      <c r="G371" s="116">
        <f>G372</f>
        <v>0</v>
      </c>
    </row>
    <row r="372" spans="1:7" ht="64.5" thickBot="1">
      <c r="A372" s="54" t="s">
        <v>800</v>
      </c>
      <c r="B372" s="36">
        <v>902</v>
      </c>
      <c r="C372" s="37" t="s">
        <v>396</v>
      </c>
      <c r="D372" s="37" t="s">
        <v>319</v>
      </c>
      <c r="E372" s="29" t="s">
        <v>135</v>
      </c>
      <c r="F372" s="30"/>
      <c r="G372" s="116">
        <f>G373</f>
        <v>0</v>
      </c>
    </row>
    <row r="373" spans="1:7" ht="39" thickBot="1">
      <c r="A373" s="370" t="s">
        <v>115</v>
      </c>
      <c r="B373" s="33">
        <v>902</v>
      </c>
      <c r="C373" s="70" t="s">
        <v>396</v>
      </c>
      <c r="D373" s="70" t="s">
        <v>319</v>
      </c>
      <c r="E373" s="30" t="s">
        <v>136</v>
      </c>
      <c r="F373" s="30"/>
      <c r="G373" s="117">
        <f>G374</f>
        <v>0</v>
      </c>
    </row>
    <row r="374" spans="1:7" ht="27" thickBot="1">
      <c r="A374" s="42" t="s">
        <v>561</v>
      </c>
      <c r="B374" s="32">
        <v>902</v>
      </c>
      <c r="C374" s="30" t="s">
        <v>396</v>
      </c>
      <c r="D374" s="30" t="s">
        <v>319</v>
      </c>
      <c r="E374" s="30" t="s">
        <v>136</v>
      </c>
      <c r="F374" s="30" t="s">
        <v>560</v>
      </c>
      <c r="G374" s="117"/>
    </row>
    <row r="375" spans="1:7" ht="39" thickBot="1">
      <c r="A375" s="58" t="s">
        <v>984</v>
      </c>
      <c r="B375" s="36">
        <v>902</v>
      </c>
      <c r="C375" s="37" t="s">
        <v>396</v>
      </c>
      <c r="D375" s="37" t="s">
        <v>319</v>
      </c>
      <c r="E375" s="29" t="s">
        <v>137</v>
      </c>
      <c r="F375" s="29"/>
      <c r="G375" s="116">
        <f>G376</f>
        <v>168.8</v>
      </c>
    </row>
    <row r="376" spans="1:7" ht="51.75" thickBot="1">
      <c r="A376" s="164" t="s">
        <v>801</v>
      </c>
      <c r="B376" s="79">
        <v>902</v>
      </c>
      <c r="C376" s="80" t="s">
        <v>396</v>
      </c>
      <c r="D376" s="80" t="s">
        <v>319</v>
      </c>
      <c r="E376" s="119" t="s">
        <v>138</v>
      </c>
      <c r="F376" s="119"/>
      <c r="G376" s="116">
        <f>G377+G379+G381</f>
        <v>168.8</v>
      </c>
    </row>
    <row r="377" spans="1:7" ht="39" thickBot="1">
      <c r="A377" s="86" t="s">
        <v>115</v>
      </c>
      <c r="B377" s="82">
        <v>902</v>
      </c>
      <c r="C377" s="83" t="s">
        <v>396</v>
      </c>
      <c r="D377" s="83" t="s">
        <v>319</v>
      </c>
      <c r="E377" s="45" t="s">
        <v>139</v>
      </c>
      <c r="F377" s="45"/>
      <c r="G377" s="117">
        <f>G378</f>
        <v>0</v>
      </c>
    </row>
    <row r="378" spans="1:7" ht="15.75" thickBot="1">
      <c r="A378" s="43" t="s">
        <v>410</v>
      </c>
      <c r="B378" s="44">
        <v>902</v>
      </c>
      <c r="C378" s="45" t="s">
        <v>396</v>
      </c>
      <c r="D378" s="45" t="s">
        <v>319</v>
      </c>
      <c r="E378" s="45" t="s">
        <v>139</v>
      </c>
      <c r="F378" s="45" t="s">
        <v>424</v>
      </c>
      <c r="G378" s="117"/>
    </row>
    <row r="379" spans="1:7" ht="64.5" thickBot="1">
      <c r="A379" s="383" t="s">
        <v>691</v>
      </c>
      <c r="B379" s="82">
        <v>902</v>
      </c>
      <c r="C379" s="83" t="s">
        <v>396</v>
      </c>
      <c r="D379" s="83" t="s">
        <v>319</v>
      </c>
      <c r="E379" s="45" t="s">
        <v>818</v>
      </c>
      <c r="F379" s="119"/>
      <c r="G379" s="117">
        <f>G380</f>
        <v>160.4</v>
      </c>
    </row>
    <row r="380" spans="1:7" ht="24.75" thickBot="1">
      <c r="A380" s="43" t="s">
        <v>561</v>
      </c>
      <c r="B380" s="44">
        <v>902</v>
      </c>
      <c r="C380" s="45" t="s">
        <v>396</v>
      </c>
      <c r="D380" s="45" t="s">
        <v>319</v>
      </c>
      <c r="E380" s="45" t="s">
        <v>818</v>
      </c>
      <c r="F380" s="45" t="s">
        <v>560</v>
      </c>
      <c r="G380" s="117">
        <v>160.4</v>
      </c>
    </row>
    <row r="381" spans="1:7" ht="64.5" thickBot="1">
      <c r="A381" s="86" t="s">
        <v>692</v>
      </c>
      <c r="B381" s="82">
        <v>902</v>
      </c>
      <c r="C381" s="83" t="s">
        <v>396</v>
      </c>
      <c r="D381" s="83" t="s">
        <v>319</v>
      </c>
      <c r="E381" s="45" t="s">
        <v>818</v>
      </c>
      <c r="F381" s="45"/>
      <c r="G381" s="117">
        <f>G382</f>
        <v>8.4</v>
      </c>
    </row>
    <row r="382" spans="1:7" ht="24.75" thickBot="1">
      <c r="A382" s="43" t="s">
        <v>561</v>
      </c>
      <c r="B382" s="44">
        <v>902</v>
      </c>
      <c r="C382" s="45" t="s">
        <v>396</v>
      </c>
      <c r="D382" s="45" t="s">
        <v>319</v>
      </c>
      <c r="E382" s="45" t="s">
        <v>818</v>
      </c>
      <c r="F382" s="45" t="s">
        <v>560</v>
      </c>
      <c r="G382" s="117">
        <v>8.4</v>
      </c>
    </row>
    <row r="383" spans="1:7" ht="26.25" thickBot="1">
      <c r="A383" s="189" t="s">
        <v>985</v>
      </c>
      <c r="B383" s="190">
        <v>902</v>
      </c>
      <c r="C383" s="186" t="s">
        <v>396</v>
      </c>
      <c r="D383" s="186" t="s">
        <v>319</v>
      </c>
      <c r="E383" s="186" t="s">
        <v>456</v>
      </c>
      <c r="F383" s="186"/>
      <c r="G383" s="192">
        <f>G384+G387+G390</f>
        <v>182.8</v>
      </c>
    </row>
    <row r="384" spans="1:7" ht="39" thickBot="1">
      <c r="A384" s="54" t="s">
        <v>806</v>
      </c>
      <c r="B384" s="32">
        <v>902</v>
      </c>
      <c r="C384" s="70" t="s">
        <v>396</v>
      </c>
      <c r="D384" s="70" t="s">
        <v>319</v>
      </c>
      <c r="E384" s="119" t="s">
        <v>515</v>
      </c>
      <c r="F384" s="30"/>
      <c r="G384" s="116">
        <f>G385</f>
        <v>0</v>
      </c>
    </row>
    <row r="385" spans="1:7" ht="39" thickBot="1">
      <c r="A385" s="370" t="s">
        <v>115</v>
      </c>
      <c r="B385" s="33">
        <v>902</v>
      </c>
      <c r="C385" s="30" t="s">
        <v>396</v>
      </c>
      <c r="D385" s="30" t="s">
        <v>319</v>
      </c>
      <c r="E385" s="45" t="s">
        <v>534</v>
      </c>
      <c r="F385" s="30"/>
      <c r="G385" s="117">
        <v>0</v>
      </c>
    </row>
    <row r="386" spans="1:7" ht="15.75" thickBot="1">
      <c r="A386" s="27" t="s">
        <v>410</v>
      </c>
      <c r="B386" s="32">
        <v>902</v>
      </c>
      <c r="C386" s="30" t="s">
        <v>396</v>
      </c>
      <c r="D386" s="30" t="s">
        <v>319</v>
      </c>
      <c r="E386" s="45" t="s">
        <v>534</v>
      </c>
      <c r="F386" s="30" t="s">
        <v>424</v>
      </c>
      <c r="G386" s="117"/>
    </row>
    <row r="387" spans="1:7" ht="26.25" thickBot="1">
      <c r="A387" s="38" t="s">
        <v>807</v>
      </c>
      <c r="B387" s="33">
        <v>902</v>
      </c>
      <c r="C387" s="70" t="s">
        <v>396</v>
      </c>
      <c r="D387" s="70" t="s">
        <v>319</v>
      </c>
      <c r="E387" s="119" t="s">
        <v>535</v>
      </c>
      <c r="F387" s="30"/>
      <c r="G387" s="116">
        <f>G388</f>
        <v>182.8</v>
      </c>
    </row>
    <row r="388" spans="1:7" ht="39" thickBot="1">
      <c r="A388" s="370" t="s">
        <v>115</v>
      </c>
      <c r="B388" s="32">
        <v>902</v>
      </c>
      <c r="C388" s="30" t="s">
        <v>396</v>
      </c>
      <c r="D388" s="30" t="s">
        <v>319</v>
      </c>
      <c r="E388" s="45" t="s">
        <v>536</v>
      </c>
      <c r="F388" s="30"/>
      <c r="G388" s="117">
        <f>G389</f>
        <v>182.8</v>
      </c>
    </row>
    <row r="389" spans="1:7" ht="15.75" thickBot="1">
      <c r="A389" s="27" t="s">
        <v>410</v>
      </c>
      <c r="B389" s="33">
        <v>902</v>
      </c>
      <c r="C389" s="30" t="s">
        <v>396</v>
      </c>
      <c r="D389" s="30" t="s">
        <v>319</v>
      </c>
      <c r="E389" s="45" t="s">
        <v>536</v>
      </c>
      <c r="F389" s="30" t="s">
        <v>424</v>
      </c>
      <c r="G389" s="117">
        <v>182.8</v>
      </c>
    </row>
    <row r="390" spans="1:7" ht="26.25" thickBot="1">
      <c r="A390" s="38" t="s">
        <v>808</v>
      </c>
      <c r="B390" s="32">
        <v>902</v>
      </c>
      <c r="C390" s="30" t="s">
        <v>396</v>
      </c>
      <c r="D390" s="30" t="s">
        <v>319</v>
      </c>
      <c r="E390" s="119" t="s">
        <v>538</v>
      </c>
      <c r="F390" s="30"/>
      <c r="G390" s="116">
        <f>G391</f>
        <v>0</v>
      </c>
    </row>
    <row r="391" spans="1:7" ht="39" thickBot="1">
      <c r="A391" s="370" t="s">
        <v>115</v>
      </c>
      <c r="B391" s="33">
        <v>902</v>
      </c>
      <c r="C391" s="30" t="s">
        <v>396</v>
      </c>
      <c r="D391" s="30" t="s">
        <v>319</v>
      </c>
      <c r="E391" s="45" t="s">
        <v>537</v>
      </c>
      <c r="F391" s="30"/>
      <c r="G391" s="117">
        <f>G392</f>
        <v>0</v>
      </c>
    </row>
    <row r="392" spans="1:7" ht="15.75" thickBot="1">
      <c r="A392" s="27" t="s">
        <v>410</v>
      </c>
      <c r="B392" s="32">
        <v>902</v>
      </c>
      <c r="C392" s="30" t="s">
        <v>396</v>
      </c>
      <c r="D392" s="30" t="s">
        <v>319</v>
      </c>
      <c r="E392" s="45" t="s">
        <v>537</v>
      </c>
      <c r="F392" s="30" t="s">
        <v>424</v>
      </c>
      <c r="G392" s="117"/>
    </row>
    <row r="393" spans="1:7" ht="26.25" thickBot="1">
      <c r="A393" s="38" t="s">
        <v>809</v>
      </c>
      <c r="B393" s="32">
        <v>902</v>
      </c>
      <c r="C393" s="30" t="s">
        <v>396</v>
      </c>
      <c r="D393" s="30" t="s">
        <v>319</v>
      </c>
      <c r="E393" s="119" t="s">
        <v>539</v>
      </c>
      <c r="F393" s="30"/>
      <c r="G393" s="116">
        <f>G394</f>
        <v>0</v>
      </c>
    </row>
    <row r="394" spans="1:7" ht="39" thickBot="1">
      <c r="A394" s="370" t="s">
        <v>115</v>
      </c>
      <c r="B394" s="33">
        <v>902</v>
      </c>
      <c r="C394" s="30" t="s">
        <v>396</v>
      </c>
      <c r="D394" s="30" t="s">
        <v>319</v>
      </c>
      <c r="E394" s="45" t="s">
        <v>540</v>
      </c>
      <c r="F394" s="30"/>
      <c r="G394" s="117">
        <f>G395</f>
        <v>0</v>
      </c>
    </row>
    <row r="395" spans="1:7" ht="15.75" thickBot="1">
      <c r="A395" s="27" t="s">
        <v>410</v>
      </c>
      <c r="B395" s="32">
        <v>902</v>
      </c>
      <c r="C395" s="30" t="s">
        <v>396</v>
      </c>
      <c r="D395" s="30" t="s">
        <v>319</v>
      </c>
      <c r="E395" s="30" t="s">
        <v>540</v>
      </c>
      <c r="F395" s="30"/>
      <c r="G395" s="117">
        <v>0</v>
      </c>
    </row>
    <row r="396" spans="1:7" ht="15.75" thickBot="1">
      <c r="A396" s="78" t="s">
        <v>185</v>
      </c>
      <c r="B396" s="119" t="s">
        <v>265</v>
      </c>
      <c r="C396" s="80" t="s">
        <v>396</v>
      </c>
      <c r="D396" s="80" t="s">
        <v>319</v>
      </c>
      <c r="E396" s="119" t="s">
        <v>232</v>
      </c>
      <c r="F396" s="45"/>
      <c r="G396" s="116">
        <f>G397</f>
        <v>0</v>
      </c>
    </row>
    <row r="397" spans="1:7" ht="15.75" thickBot="1">
      <c r="A397" s="43" t="s">
        <v>571</v>
      </c>
      <c r="B397" s="45" t="s">
        <v>265</v>
      </c>
      <c r="C397" s="83" t="s">
        <v>396</v>
      </c>
      <c r="D397" s="83" t="s">
        <v>319</v>
      </c>
      <c r="E397" s="45" t="s">
        <v>572</v>
      </c>
      <c r="F397" s="45"/>
      <c r="G397" s="117">
        <f>G398</f>
        <v>0</v>
      </c>
    </row>
    <row r="398" spans="1:7" ht="39" thickBot="1">
      <c r="A398" s="86" t="s">
        <v>115</v>
      </c>
      <c r="B398" s="45" t="s">
        <v>265</v>
      </c>
      <c r="C398" s="83" t="s">
        <v>396</v>
      </c>
      <c r="D398" s="83" t="s">
        <v>319</v>
      </c>
      <c r="E398" s="45" t="s">
        <v>573</v>
      </c>
      <c r="F398" s="45"/>
      <c r="G398" s="117">
        <f>G399</f>
        <v>0</v>
      </c>
    </row>
    <row r="399" spans="1:7" ht="15.75" thickBot="1">
      <c r="A399" s="43" t="s">
        <v>410</v>
      </c>
      <c r="B399" s="45" t="s">
        <v>265</v>
      </c>
      <c r="C399" s="83" t="s">
        <v>396</v>
      </c>
      <c r="D399" s="83" t="s">
        <v>319</v>
      </c>
      <c r="E399" s="45" t="s">
        <v>573</v>
      </c>
      <c r="F399" s="45" t="s">
        <v>424</v>
      </c>
      <c r="G399" s="117"/>
    </row>
    <row r="400" spans="1:7" ht="15.75" thickBot="1">
      <c r="A400" s="24" t="s">
        <v>273</v>
      </c>
      <c r="B400" s="119" t="s">
        <v>265</v>
      </c>
      <c r="C400" s="119" t="s">
        <v>397</v>
      </c>
      <c r="D400" s="83"/>
      <c r="E400" s="45"/>
      <c r="F400" s="45"/>
      <c r="G400" s="116">
        <f>G401</f>
        <v>0</v>
      </c>
    </row>
    <row r="401" spans="1:8" ht="15.75" thickBot="1">
      <c r="A401" s="24" t="s">
        <v>382</v>
      </c>
      <c r="B401" s="119" t="s">
        <v>265</v>
      </c>
      <c r="C401" s="119" t="s">
        <v>397</v>
      </c>
      <c r="D401" s="119" t="s">
        <v>401</v>
      </c>
      <c r="E401" s="45"/>
      <c r="F401" s="45"/>
      <c r="G401" s="116">
        <f>G402</f>
        <v>0</v>
      </c>
    </row>
    <row r="402" spans="1:8" ht="15.75" thickBot="1">
      <c r="A402" s="78" t="s">
        <v>185</v>
      </c>
      <c r="B402" s="119" t="s">
        <v>265</v>
      </c>
      <c r="C402" s="119" t="s">
        <v>397</v>
      </c>
      <c r="D402" s="119" t="s">
        <v>401</v>
      </c>
      <c r="E402" s="119" t="s">
        <v>232</v>
      </c>
      <c r="F402" s="45"/>
      <c r="G402" s="116">
        <f>G403</f>
        <v>0</v>
      </c>
    </row>
    <row r="403" spans="1:8" ht="15.75" thickBot="1">
      <c r="A403" s="43" t="s">
        <v>777</v>
      </c>
      <c r="B403" s="45" t="s">
        <v>265</v>
      </c>
      <c r="C403" s="45" t="s">
        <v>397</v>
      </c>
      <c r="D403" s="45" t="s">
        <v>401</v>
      </c>
      <c r="E403" s="45" t="s">
        <v>778</v>
      </c>
      <c r="F403" s="45"/>
      <c r="G403" s="117">
        <f>G404</f>
        <v>0</v>
      </c>
    </row>
    <row r="404" spans="1:8" ht="39" thickBot="1">
      <c r="A404" s="86" t="s">
        <v>115</v>
      </c>
      <c r="B404" s="45" t="s">
        <v>265</v>
      </c>
      <c r="C404" s="45" t="s">
        <v>397</v>
      </c>
      <c r="D404" s="45" t="s">
        <v>401</v>
      </c>
      <c r="E404" s="45" t="s">
        <v>779</v>
      </c>
      <c r="F404" s="45"/>
      <c r="G404" s="117">
        <f>G405</f>
        <v>0</v>
      </c>
    </row>
    <row r="405" spans="1:8" ht="36.75" thickBot="1">
      <c r="A405" s="43" t="s">
        <v>780</v>
      </c>
      <c r="B405" s="45" t="s">
        <v>265</v>
      </c>
      <c r="C405" s="45" t="s">
        <v>397</v>
      </c>
      <c r="D405" s="45" t="s">
        <v>401</v>
      </c>
      <c r="E405" s="45" t="s">
        <v>779</v>
      </c>
      <c r="F405" s="45" t="s">
        <v>570</v>
      </c>
      <c r="G405" s="117"/>
    </row>
    <row r="406" spans="1:8" ht="15.75" thickBot="1">
      <c r="A406" s="95" t="s">
        <v>781</v>
      </c>
      <c r="B406" s="119" t="s">
        <v>265</v>
      </c>
      <c r="C406" s="119" t="s">
        <v>402</v>
      </c>
      <c r="D406" s="80"/>
      <c r="E406" s="119"/>
      <c r="F406" s="119"/>
      <c r="G406" s="116">
        <f>G407</f>
        <v>867.9</v>
      </c>
    </row>
    <row r="407" spans="1:8" ht="15.75" thickBot="1">
      <c r="A407" s="95" t="s">
        <v>782</v>
      </c>
      <c r="B407" s="119" t="s">
        <v>265</v>
      </c>
      <c r="C407" s="119" t="s">
        <v>402</v>
      </c>
      <c r="D407" s="119" t="s">
        <v>397</v>
      </c>
      <c r="E407" s="119"/>
      <c r="F407" s="119"/>
      <c r="G407" s="116">
        <f>G418+G408</f>
        <v>867.9</v>
      </c>
    </row>
    <row r="408" spans="1:8" ht="26.25" thickBot="1">
      <c r="A408" s="341" t="s">
        <v>986</v>
      </c>
      <c r="B408" s="155" t="s">
        <v>265</v>
      </c>
      <c r="C408" s="155" t="s">
        <v>402</v>
      </c>
      <c r="D408" s="155" t="s">
        <v>397</v>
      </c>
      <c r="E408" s="155" t="s">
        <v>803</v>
      </c>
      <c r="F408" s="155"/>
      <c r="G408" s="215">
        <f>G409+G412+G415</f>
        <v>386</v>
      </c>
    </row>
    <row r="409" spans="1:8" ht="51.75" thickBot="1">
      <c r="A409" s="384" t="s">
        <v>802</v>
      </c>
      <c r="B409" s="119" t="s">
        <v>265</v>
      </c>
      <c r="C409" s="119" t="s">
        <v>402</v>
      </c>
      <c r="D409" s="119" t="s">
        <v>397</v>
      </c>
      <c r="E409" s="119" t="s">
        <v>804</v>
      </c>
      <c r="F409" s="119"/>
      <c r="G409" s="116">
        <f>G410</f>
        <v>0</v>
      </c>
    </row>
    <row r="410" spans="1:8" ht="39" thickBot="1">
      <c r="A410" s="385" t="s">
        <v>115</v>
      </c>
      <c r="B410" s="45" t="s">
        <v>265</v>
      </c>
      <c r="C410" s="45" t="s">
        <v>402</v>
      </c>
      <c r="D410" s="45" t="s">
        <v>397</v>
      </c>
      <c r="E410" s="45" t="s">
        <v>805</v>
      </c>
      <c r="F410" s="45"/>
      <c r="G410" s="117">
        <f>G411</f>
        <v>0</v>
      </c>
    </row>
    <row r="411" spans="1:8" ht="15.75" thickBot="1">
      <c r="A411" s="385" t="s">
        <v>410</v>
      </c>
      <c r="B411" s="45" t="s">
        <v>265</v>
      </c>
      <c r="C411" s="45" t="s">
        <v>402</v>
      </c>
      <c r="D411" s="45" t="s">
        <v>397</v>
      </c>
      <c r="E411" s="45" t="s">
        <v>805</v>
      </c>
      <c r="F411" s="45" t="s">
        <v>424</v>
      </c>
      <c r="G411" s="117">
        <v>0</v>
      </c>
    </row>
    <row r="412" spans="1:8" ht="26.25" thickBot="1">
      <c r="A412" s="54" t="s">
        <v>824</v>
      </c>
      <c r="B412" s="119" t="s">
        <v>265</v>
      </c>
      <c r="C412" s="119" t="s">
        <v>402</v>
      </c>
      <c r="D412" s="119" t="s">
        <v>397</v>
      </c>
      <c r="E412" s="119" t="s">
        <v>821</v>
      </c>
      <c r="F412" s="45"/>
      <c r="G412" s="117">
        <f>G413</f>
        <v>0</v>
      </c>
    </row>
    <row r="413" spans="1:8" ht="39" thickBot="1">
      <c r="A413" s="381" t="s">
        <v>115</v>
      </c>
      <c r="B413" s="45" t="s">
        <v>265</v>
      </c>
      <c r="C413" s="45" t="s">
        <v>402</v>
      </c>
      <c r="D413" s="45" t="s">
        <v>397</v>
      </c>
      <c r="E413" s="45" t="s">
        <v>822</v>
      </c>
      <c r="F413" s="45"/>
      <c r="G413" s="117">
        <f>G414</f>
        <v>0</v>
      </c>
    </row>
    <row r="414" spans="1:8" ht="15.75" thickBot="1">
      <c r="A414" s="27" t="s">
        <v>410</v>
      </c>
      <c r="B414" s="45" t="s">
        <v>265</v>
      </c>
      <c r="C414" s="45" t="s">
        <v>402</v>
      </c>
      <c r="D414" s="45" t="s">
        <v>397</v>
      </c>
      <c r="E414" s="45" t="s">
        <v>822</v>
      </c>
      <c r="F414" s="45" t="s">
        <v>424</v>
      </c>
      <c r="G414" s="117">
        <v>0</v>
      </c>
    </row>
    <row r="415" spans="1:8" ht="30.6" customHeight="1" thickBot="1">
      <c r="A415" s="384" t="s">
        <v>877</v>
      </c>
      <c r="B415" s="119" t="s">
        <v>265</v>
      </c>
      <c r="C415" s="119" t="s">
        <v>402</v>
      </c>
      <c r="D415" s="119" t="s">
        <v>397</v>
      </c>
      <c r="E415" s="119" t="s">
        <v>881</v>
      </c>
      <c r="F415" s="45"/>
      <c r="G415" s="116">
        <f>G416</f>
        <v>386</v>
      </c>
    </row>
    <row r="416" spans="1:8" ht="39" thickBot="1">
      <c r="A416" s="385" t="s">
        <v>115</v>
      </c>
      <c r="B416" s="45" t="s">
        <v>265</v>
      </c>
      <c r="C416" s="45" t="s">
        <v>402</v>
      </c>
      <c r="D416" s="45" t="s">
        <v>397</v>
      </c>
      <c r="E416" s="45" t="s">
        <v>882</v>
      </c>
      <c r="F416" s="45"/>
      <c r="G416" s="117">
        <f>G417</f>
        <v>386</v>
      </c>
      <c r="H416" s="447"/>
    </row>
    <row r="417" spans="1:7" ht="15.75" thickBot="1">
      <c r="A417" s="385" t="s">
        <v>410</v>
      </c>
      <c r="B417" s="45" t="s">
        <v>265</v>
      </c>
      <c r="C417" s="45" t="s">
        <v>402</v>
      </c>
      <c r="D417" s="45" t="s">
        <v>397</v>
      </c>
      <c r="E417" s="45" t="s">
        <v>882</v>
      </c>
      <c r="F417" s="45" t="s">
        <v>424</v>
      </c>
      <c r="G417" s="117">
        <v>386</v>
      </c>
    </row>
    <row r="418" spans="1:7" ht="27" thickBot="1">
      <c r="A418" s="88" t="s">
        <v>239</v>
      </c>
      <c r="B418" s="119" t="s">
        <v>265</v>
      </c>
      <c r="C418" s="80" t="s">
        <v>402</v>
      </c>
      <c r="D418" s="80" t="s">
        <v>397</v>
      </c>
      <c r="E418" s="119" t="s">
        <v>250</v>
      </c>
      <c r="F418" s="119"/>
      <c r="G418" s="116">
        <f>G419</f>
        <v>481.9</v>
      </c>
    </row>
    <row r="419" spans="1:7" ht="39.75" thickBot="1">
      <c r="A419" s="386" t="s">
        <v>244</v>
      </c>
      <c r="B419" s="45" t="s">
        <v>265</v>
      </c>
      <c r="C419" s="45" t="s">
        <v>402</v>
      </c>
      <c r="D419" s="45" t="s">
        <v>397</v>
      </c>
      <c r="E419" s="45" t="s">
        <v>783</v>
      </c>
      <c r="F419" s="119"/>
      <c r="G419" s="117">
        <f>G420</f>
        <v>481.9</v>
      </c>
    </row>
    <row r="420" spans="1:7" ht="15.75" thickBot="1">
      <c r="A420" s="385" t="s">
        <v>410</v>
      </c>
      <c r="B420" s="45" t="s">
        <v>265</v>
      </c>
      <c r="C420" s="45" t="s">
        <v>402</v>
      </c>
      <c r="D420" s="45" t="s">
        <v>397</v>
      </c>
      <c r="E420" s="45" t="s">
        <v>783</v>
      </c>
      <c r="F420" s="45" t="s">
        <v>424</v>
      </c>
      <c r="G420" s="117">
        <v>481.9</v>
      </c>
    </row>
    <row r="421" spans="1:7" s="18" customFormat="1" ht="15.75" thickBot="1">
      <c r="A421" s="423" t="s">
        <v>415</v>
      </c>
      <c r="B421" s="287">
        <v>902</v>
      </c>
      <c r="C421" s="186" t="s">
        <v>398</v>
      </c>
      <c r="D421" s="194"/>
      <c r="E421" s="194"/>
      <c r="F421" s="194"/>
      <c r="G421" s="197">
        <f>G422</f>
        <v>223.5</v>
      </c>
    </row>
    <row r="422" spans="1:7" ht="15.75" thickBot="1">
      <c r="A422" s="47" t="s">
        <v>385</v>
      </c>
      <c r="B422" s="130">
        <v>902</v>
      </c>
      <c r="C422" s="130" t="s">
        <v>398</v>
      </c>
      <c r="D422" s="130" t="s">
        <v>398</v>
      </c>
      <c r="E422" s="130"/>
      <c r="F422" s="130"/>
      <c r="G422" s="220">
        <f>G423+G434+G439</f>
        <v>223.5</v>
      </c>
    </row>
    <row r="423" spans="1:7" ht="26.25" thickBot="1">
      <c r="A423" s="189" t="s">
        <v>987</v>
      </c>
      <c r="B423" s="190">
        <v>902</v>
      </c>
      <c r="C423" s="191" t="s">
        <v>398</v>
      </c>
      <c r="D423" s="191" t="s">
        <v>398</v>
      </c>
      <c r="E423" s="186" t="s">
        <v>142</v>
      </c>
      <c r="F423" s="186"/>
      <c r="G423" s="197">
        <f>G424+G430</f>
        <v>211.3</v>
      </c>
    </row>
    <row r="424" spans="1:7" ht="39" thickBot="1">
      <c r="A424" s="54" t="s">
        <v>694</v>
      </c>
      <c r="B424" s="36">
        <v>902</v>
      </c>
      <c r="C424" s="37" t="s">
        <v>398</v>
      </c>
      <c r="D424" s="37" t="s">
        <v>398</v>
      </c>
      <c r="E424" s="29" t="s">
        <v>143</v>
      </c>
      <c r="F424" s="30"/>
      <c r="G424" s="129">
        <f>G425+G428+G429</f>
        <v>102</v>
      </c>
    </row>
    <row r="425" spans="1:7" ht="39" thickBot="1">
      <c r="A425" s="381" t="s">
        <v>115</v>
      </c>
      <c r="B425" s="33">
        <v>902</v>
      </c>
      <c r="C425" s="70" t="s">
        <v>398</v>
      </c>
      <c r="D425" s="70" t="s">
        <v>398</v>
      </c>
      <c r="E425" s="30" t="s">
        <v>144</v>
      </c>
      <c r="F425" s="29" t="s">
        <v>300</v>
      </c>
      <c r="G425" s="133">
        <f>G426+G427</f>
        <v>102</v>
      </c>
    </row>
    <row r="426" spans="1:7" ht="15.75" thickBot="1">
      <c r="A426" s="27" t="s">
        <v>410</v>
      </c>
      <c r="B426" s="32">
        <v>902</v>
      </c>
      <c r="C426" s="30" t="s">
        <v>398</v>
      </c>
      <c r="D426" s="30" t="s">
        <v>398</v>
      </c>
      <c r="E426" s="30" t="s">
        <v>144</v>
      </c>
      <c r="F426" s="30" t="s">
        <v>424</v>
      </c>
      <c r="G426" s="133">
        <v>102</v>
      </c>
    </row>
    <row r="427" spans="1:7" ht="15.75" thickBot="1">
      <c r="A427" s="374" t="s">
        <v>411</v>
      </c>
      <c r="B427" s="32">
        <v>902</v>
      </c>
      <c r="C427" s="30" t="s">
        <v>398</v>
      </c>
      <c r="D427" s="30" t="s">
        <v>398</v>
      </c>
      <c r="E427" s="30" t="s">
        <v>144</v>
      </c>
      <c r="F427" s="30" t="s">
        <v>320</v>
      </c>
      <c r="G427" s="133"/>
    </row>
    <row r="428" spans="1:7" ht="25.5" thickBot="1">
      <c r="A428" s="375" t="s">
        <v>784</v>
      </c>
      <c r="B428" s="32">
        <v>902</v>
      </c>
      <c r="C428" s="30" t="s">
        <v>398</v>
      </c>
      <c r="D428" s="30" t="s">
        <v>398</v>
      </c>
      <c r="E428" s="30" t="s">
        <v>785</v>
      </c>
      <c r="F428" s="30" t="s">
        <v>786</v>
      </c>
      <c r="G428" s="133"/>
    </row>
    <row r="429" spans="1:7" ht="25.5" thickBot="1">
      <c r="A429" s="375" t="s">
        <v>787</v>
      </c>
      <c r="B429" s="32">
        <v>902</v>
      </c>
      <c r="C429" s="30" t="s">
        <v>398</v>
      </c>
      <c r="D429" s="30" t="s">
        <v>398</v>
      </c>
      <c r="E429" s="30" t="s">
        <v>785</v>
      </c>
      <c r="F429" s="30" t="s">
        <v>786</v>
      </c>
      <c r="G429" s="133"/>
    </row>
    <row r="430" spans="1:7" ht="39" thickBot="1">
      <c r="A430" s="78" t="s">
        <v>971</v>
      </c>
      <c r="B430" s="79">
        <v>902</v>
      </c>
      <c r="C430" s="37" t="s">
        <v>398</v>
      </c>
      <c r="D430" s="37" t="s">
        <v>398</v>
      </c>
      <c r="E430" s="29" t="s">
        <v>1016</v>
      </c>
      <c r="F430" s="45"/>
      <c r="G430" s="116">
        <f>G431</f>
        <v>109.3</v>
      </c>
    </row>
    <row r="431" spans="1:7" ht="43.15" customHeight="1" thickBot="1">
      <c r="A431" s="86" t="s">
        <v>115</v>
      </c>
      <c r="B431" s="82">
        <v>902</v>
      </c>
      <c r="C431" s="70" t="s">
        <v>398</v>
      </c>
      <c r="D431" s="70" t="s">
        <v>398</v>
      </c>
      <c r="E431" s="30" t="s">
        <v>1017</v>
      </c>
      <c r="F431" s="45"/>
      <c r="G431" s="117">
        <f>G433+G432</f>
        <v>109.3</v>
      </c>
    </row>
    <row r="432" spans="1:7" ht="15.75" thickBot="1">
      <c r="A432" s="43" t="s">
        <v>410</v>
      </c>
      <c r="B432" s="44">
        <v>902</v>
      </c>
      <c r="C432" s="30" t="s">
        <v>398</v>
      </c>
      <c r="D432" s="30" t="s">
        <v>398</v>
      </c>
      <c r="E432" s="30" t="s">
        <v>1017</v>
      </c>
      <c r="F432" s="45" t="s">
        <v>424</v>
      </c>
      <c r="G432" s="117">
        <v>29.3</v>
      </c>
    </row>
    <row r="433" spans="1:7" ht="15.75" thickBot="1">
      <c r="A433" s="43" t="s">
        <v>418</v>
      </c>
      <c r="B433" s="44">
        <v>902</v>
      </c>
      <c r="C433" s="30" t="s">
        <v>398</v>
      </c>
      <c r="D433" s="30" t="s">
        <v>398</v>
      </c>
      <c r="E433" s="30" t="s">
        <v>1017</v>
      </c>
      <c r="F433" s="45" t="s">
        <v>248</v>
      </c>
      <c r="G433" s="117">
        <v>80</v>
      </c>
    </row>
    <row r="434" spans="1:7" ht="51.75" thickBot="1">
      <c r="A434" s="188" t="s">
        <v>988</v>
      </c>
      <c r="B434" s="190">
        <v>902</v>
      </c>
      <c r="C434" s="191" t="s">
        <v>398</v>
      </c>
      <c r="D434" s="191" t="s">
        <v>398</v>
      </c>
      <c r="E434" s="186" t="s">
        <v>479</v>
      </c>
      <c r="F434" s="186"/>
      <c r="G434" s="192">
        <f>G435</f>
        <v>12.2</v>
      </c>
    </row>
    <row r="435" spans="1:7" ht="77.25" thickBot="1">
      <c r="A435" s="78" t="s">
        <v>820</v>
      </c>
      <c r="B435" s="79">
        <v>902</v>
      </c>
      <c r="C435" s="80" t="s">
        <v>398</v>
      </c>
      <c r="D435" s="80" t="s">
        <v>398</v>
      </c>
      <c r="E435" s="119" t="s">
        <v>163</v>
      </c>
      <c r="F435" s="45"/>
      <c r="G435" s="117">
        <f>G436</f>
        <v>12.2</v>
      </c>
    </row>
    <row r="436" spans="1:7" ht="39" thickBot="1">
      <c r="A436" s="86" t="s">
        <v>115</v>
      </c>
      <c r="B436" s="82">
        <v>902</v>
      </c>
      <c r="C436" s="83" t="s">
        <v>398</v>
      </c>
      <c r="D436" s="83" t="s">
        <v>398</v>
      </c>
      <c r="E436" s="45" t="s">
        <v>164</v>
      </c>
      <c r="F436" s="45"/>
      <c r="G436" s="117">
        <f>G437+G438</f>
        <v>12.2</v>
      </c>
    </row>
    <row r="437" spans="1:7" ht="15.75" thickBot="1">
      <c r="A437" s="43" t="s">
        <v>410</v>
      </c>
      <c r="B437" s="44">
        <v>902</v>
      </c>
      <c r="C437" s="83" t="s">
        <v>398</v>
      </c>
      <c r="D437" s="83" t="s">
        <v>398</v>
      </c>
      <c r="E437" s="45" t="s">
        <v>164</v>
      </c>
      <c r="F437" s="45" t="s">
        <v>424</v>
      </c>
      <c r="G437" s="117">
        <v>12.2</v>
      </c>
    </row>
    <row r="438" spans="1:7" ht="15.75" thickBot="1">
      <c r="A438" s="166" t="s">
        <v>418</v>
      </c>
      <c r="B438" s="44">
        <v>902</v>
      </c>
      <c r="C438" s="83" t="s">
        <v>398</v>
      </c>
      <c r="D438" s="83" t="s">
        <v>398</v>
      </c>
      <c r="E438" s="45" t="s">
        <v>164</v>
      </c>
      <c r="F438" s="45" t="s">
        <v>248</v>
      </c>
      <c r="G438" s="117"/>
    </row>
    <row r="439" spans="1:7" ht="39" thickBot="1">
      <c r="A439" s="272" t="s">
        <v>989</v>
      </c>
      <c r="B439" s="201">
        <v>902</v>
      </c>
      <c r="C439" s="202" t="s">
        <v>398</v>
      </c>
      <c r="D439" s="202" t="s">
        <v>398</v>
      </c>
      <c r="E439" s="203" t="s">
        <v>524</v>
      </c>
      <c r="F439" s="203"/>
      <c r="G439" s="204">
        <f>G441</f>
        <v>0</v>
      </c>
    </row>
    <row r="440" spans="1:7" ht="39" thickBot="1">
      <c r="A440" s="78" t="s">
        <v>699</v>
      </c>
      <c r="B440" s="79">
        <v>902</v>
      </c>
      <c r="C440" s="80" t="s">
        <v>398</v>
      </c>
      <c r="D440" s="80" t="s">
        <v>398</v>
      </c>
      <c r="E440" s="119" t="s">
        <v>525</v>
      </c>
      <c r="F440" s="119"/>
      <c r="G440" s="116">
        <f>G441</f>
        <v>0</v>
      </c>
    </row>
    <row r="441" spans="1:7" ht="39" thickBot="1">
      <c r="A441" s="86" t="s">
        <v>115</v>
      </c>
      <c r="B441" s="82">
        <v>902</v>
      </c>
      <c r="C441" s="83" t="s">
        <v>398</v>
      </c>
      <c r="D441" s="83" t="s">
        <v>398</v>
      </c>
      <c r="E441" s="45" t="s">
        <v>526</v>
      </c>
      <c r="F441" s="45"/>
      <c r="G441" s="117">
        <f>G442</f>
        <v>0</v>
      </c>
    </row>
    <row r="442" spans="1:7" ht="15.75" thickBot="1">
      <c r="A442" s="43" t="s">
        <v>410</v>
      </c>
      <c r="B442" s="44">
        <v>902</v>
      </c>
      <c r="C442" s="83" t="s">
        <v>398</v>
      </c>
      <c r="D442" s="83" t="s">
        <v>398</v>
      </c>
      <c r="E442" s="45" t="s">
        <v>526</v>
      </c>
      <c r="F442" s="45" t="s">
        <v>424</v>
      </c>
      <c r="G442" s="117"/>
    </row>
    <row r="443" spans="1:7" ht="15.75" thickBot="1">
      <c r="A443" s="74" t="s">
        <v>416</v>
      </c>
      <c r="B443" s="75">
        <v>902</v>
      </c>
      <c r="C443" s="76" t="s">
        <v>400</v>
      </c>
      <c r="D443" s="76"/>
      <c r="E443" s="76"/>
      <c r="F443" s="76"/>
      <c r="G443" s="135">
        <f>G444</f>
        <v>30</v>
      </c>
    </row>
    <row r="444" spans="1:7" ht="15.75" thickBot="1">
      <c r="A444" s="38" t="s">
        <v>389</v>
      </c>
      <c r="B444" s="36">
        <v>902</v>
      </c>
      <c r="C444" s="37" t="s">
        <v>400</v>
      </c>
      <c r="D444" s="37" t="s">
        <v>400</v>
      </c>
      <c r="E444" s="37"/>
      <c r="F444" s="37"/>
      <c r="G444" s="127">
        <f>G445</f>
        <v>30</v>
      </c>
    </row>
    <row r="445" spans="1:7" ht="39" thickBot="1">
      <c r="A445" s="200" t="s">
        <v>990</v>
      </c>
      <c r="B445" s="201">
        <v>902</v>
      </c>
      <c r="C445" s="202" t="s">
        <v>400</v>
      </c>
      <c r="D445" s="202" t="s">
        <v>400</v>
      </c>
      <c r="E445" s="203" t="s">
        <v>145</v>
      </c>
      <c r="F445" s="203"/>
      <c r="G445" s="204">
        <f>G446</f>
        <v>30</v>
      </c>
    </row>
    <row r="446" spans="1:7" ht="39" thickBot="1">
      <c r="A446" s="54" t="s">
        <v>117</v>
      </c>
      <c r="B446" s="36">
        <v>902</v>
      </c>
      <c r="C446" s="37" t="s">
        <v>400</v>
      </c>
      <c r="D446" s="37" t="s">
        <v>400</v>
      </c>
      <c r="E446" s="29" t="s">
        <v>146</v>
      </c>
      <c r="F446" s="29"/>
      <c r="G446" s="116">
        <f>G447</f>
        <v>30</v>
      </c>
    </row>
    <row r="447" spans="1:7" ht="39" thickBot="1">
      <c r="A447" s="370" t="s">
        <v>115</v>
      </c>
      <c r="B447" s="33">
        <v>902</v>
      </c>
      <c r="C447" s="70" t="s">
        <v>400</v>
      </c>
      <c r="D447" s="70" t="s">
        <v>400</v>
      </c>
      <c r="E447" s="30" t="s">
        <v>147</v>
      </c>
      <c r="F447" s="29"/>
      <c r="G447" s="117">
        <f>G448</f>
        <v>30</v>
      </c>
    </row>
    <row r="448" spans="1:7" ht="15.75" thickBot="1">
      <c r="A448" s="166" t="s">
        <v>418</v>
      </c>
      <c r="B448" s="32">
        <v>902</v>
      </c>
      <c r="C448" s="30" t="s">
        <v>400</v>
      </c>
      <c r="D448" s="30" t="s">
        <v>400</v>
      </c>
      <c r="E448" s="30" t="s">
        <v>147</v>
      </c>
      <c r="F448" s="30" t="s">
        <v>248</v>
      </c>
      <c r="G448" s="117">
        <v>30</v>
      </c>
    </row>
    <row r="449" spans="1:7" ht="15.75" thickBot="1">
      <c r="A449" s="77" t="s">
        <v>417</v>
      </c>
      <c r="B449" s="75">
        <v>902</v>
      </c>
      <c r="C449" s="76" t="s">
        <v>263</v>
      </c>
      <c r="D449" s="76"/>
      <c r="E449" s="76"/>
      <c r="F449" s="76"/>
      <c r="G449" s="135">
        <f>G450+G454</f>
        <v>6076.2</v>
      </c>
    </row>
    <row r="450" spans="1:7" s="18" customFormat="1" ht="15.75" thickBot="1">
      <c r="A450" s="7" t="s">
        <v>390</v>
      </c>
      <c r="B450" s="36">
        <v>902</v>
      </c>
      <c r="C450" s="37" t="s">
        <v>263</v>
      </c>
      <c r="D450" s="37" t="s">
        <v>394</v>
      </c>
      <c r="E450" s="37"/>
      <c r="F450" s="37"/>
      <c r="G450" s="127">
        <f>G451</f>
        <v>4529.3999999999996</v>
      </c>
    </row>
    <row r="451" spans="1:7" s="18" customFormat="1" ht="15.75" thickBot="1">
      <c r="A451" s="54" t="s">
        <v>185</v>
      </c>
      <c r="B451" s="29" t="s">
        <v>265</v>
      </c>
      <c r="C451" s="29" t="s">
        <v>263</v>
      </c>
      <c r="D451" s="29" t="s">
        <v>394</v>
      </c>
      <c r="E451" s="29" t="s">
        <v>232</v>
      </c>
      <c r="F451" s="29"/>
      <c r="G451" s="116">
        <f>G452</f>
        <v>4529.3999999999996</v>
      </c>
    </row>
    <row r="452" spans="1:7" s="18" customFormat="1" ht="39" thickBot="1">
      <c r="A452" s="66" t="s">
        <v>186</v>
      </c>
      <c r="B452" s="30" t="s">
        <v>265</v>
      </c>
      <c r="C452" s="30" t="s">
        <v>263</v>
      </c>
      <c r="D452" s="30" t="s">
        <v>394</v>
      </c>
      <c r="E452" s="30" t="s">
        <v>233</v>
      </c>
      <c r="F452" s="30"/>
      <c r="G452" s="117">
        <f>G453</f>
        <v>4529.3999999999996</v>
      </c>
    </row>
    <row r="453" spans="1:7" ht="15.75" thickBot="1">
      <c r="A453" s="41" t="s">
        <v>418</v>
      </c>
      <c r="B453" s="30" t="s">
        <v>265</v>
      </c>
      <c r="C453" s="30" t="s">
        <v>263</v>
      </c>
      <c r="D453" s="30" t="s">
        <v>394</v>
      </c>
      <c r="E453" s="30" t="s">
        <v>233</v>
      </c>
      <c r="F453" s="30" t="s">
        <v>248</v>
      </c>
      <c r="G453" s="117">
        <f>4529.7-0.3</f>
        <v>4529.3999999999996</v>
      </c>
    </row>
    <row r="454" spans="1:7" ht="15.75" thickBot="1">
      <c r="A454" s="7" t="s">
        <v>391</v>
      </c>
      <c r="B454" s="36">
        <v>902</v>
      </c>
      <c r="C454" s="37" t="s">
        <v>263</v>
      </c>
      <c r="D454" s="37" t="s">
        <v>402</v>
      </c>
      <c r="E454" s="37"/>
      <c r="F454" s="37"/>
      <c r="G454" s="127">
        <f>G462+G455</f>
        <v>1546.8</v>
      </c>
    </row>
    <row r="455" spans="1:7" ht="26.25" thickBot="1">
      <c r="A455" s="206" t="s">
        <v>991</v>
      </c>
      <c r="B455" s="201">
        <v>902</v>
      </c>
      <c r="C455" s="202" t="s">
        <v>263</v>
      </c>
      <c r="D455" s="202" t="s">
        <v>402</v>
      </c>
      <c r="E455" s="203" t="s">
        <v>162</v>
      </c>
      <c r="F455" s="203"/>
      <c r="G455" s="204">
        <f>G457+G459</f>
        <v>0</v>
      </c>
    </row>
    <row r="456" spans="1:7" ht="36.75" thickBot="1">
      <c r="A456" s="87" t="s">
        <v>697</v>
      </c>
      <c r="B456" s="79">
        <v>902</v>
      </c>
      <c r="C456" s="80" t="s">
        <v>263</v>
      </c>
      <c r="D456" s="80" t="s">
        <v>402</v>
      </c>
      <c r="E456" s="119" t="s">
        <v>533</v>
      </c>
      <c r="F456" s="119"/>
      <c r="G456" s="116">
        <f>G457</f>
        <v>0</v>
      </c>
    </row>
    <row r="457" spans="1:7" ht="39" thickBot="1">
      <c r="A457" s="86" t="s">
        <v>115</v>
      </c>
      <c r="B457" s="82">
        <v>902</v>
      </c>
      <c r="C457" s="83" t="s">
        <v>263</v>
      </c>
      <c r="D457" s="83" t="s">
        <v>402</v>
      </c>
      <c r="E457" s="45" t="s">
        <v>511</v>
      </c>
      <c r="F457" s="45"/>
      <c r="G457" s="117">
        <f>G458</f>
        <v>0</v>
      </c>
    </row>
    <row r="458" spans="1:7" ht="15.75" thickBot="1">
      <c r="A458" s="43" t="s">
        <v>410</v>
      </c>
      <c r="B458" s="44">
        <v>902</v>
      </c>
      <c r="C458" s="45" t="s">
        <v>263</v>
      </c>
      <c r="D458" s="45" t="s">
        <v>402</v>
      </c>
      <c r="E458" s="45" t="s">
        <v>511</v>
      </c>
      <c r="F458" s="45" t="s">
        <v>424</v>
      </c>
      <c r="G458" s="117"/>
    </row>
    <row r="459" spans="1:7" ht="36.75" thickBot="1">
      <c r="A459" s="87" t="s">
        <v>698</v>
      </c>
      <c r="B459" s="79">
        <v>902</v>
      </c>
      <c r="C459" s="80" t="s">
        <v>263</v>
      </c>
      <c r="D459" s="80" t="s">
        <v>402</v>
      </c>
      <c r="E459" s="119" t="s">
        <v>513</v>
      </c>
      <c r="F459" s="45"/>
      <c r="G459" s="117">
        <f>G460</f>
        <v>0</v>
      </c>
    </row>
    <row r="460" spans="1:7" ht="39" thickBot="1">
      <c r="A460" s="86" t="s">
        <v>115</v>
      </c>
      <c r="B460" s="82">
        <v>902</v>
      </c>
      <c r="C460" s="83" t="s">
        <v>263</v>
      </c>
      <c r="D460" s="83" t="s">
        <v>402</v>
      </c>
      <c r="E460" s="45" t="s">
        <v>514</v>
      </c>
      <c r="F460" s="45"/>
      <c r="G460" s="117">
        <f>G461</f>
        <v>0</v>
      </c>
    </row>
    <row r="461" spans="1:7" ht="15.75" thickBot="1">
      <c r="A461" s="43" t="s">
        <v>410</v>
      </c>
      <c r="B461" s="44">
        <v>902</v>
      </c>
      <c r="C461" s="45" t="s">
        <v>263</v>
      </c>
      <c r="D461" s="45" t="s">
        <v>402</v>
      </c>
      <c r="E461" s="45" t="s">
        <v>514</v>
      </c>
      <c r="F461" s="45" t="s">
        <v>424</v>
      </c>
      <c r="G461" s="117"/>
    </row>
    <row r="462" spans="1:7" ht="27" thickBot="1">
      <c r="A462" s="88" t="s">
        <v>239</v>
      </c>
      <c r="B462" s="119" t="s">
        <v>265</v>
      </c>
      <c r="C462" s="80" t="s">
        <v>263</v>
      </c>
      <c r="D462" s="80" t="s">
        <v>402</v>
      </c>
      <c r="E462" s="119" t="s">
        <v>250</v>
      </c>
      <c r="F462" s="80"/>
      <c r="G462" s="116">
        <f>G463</f>
        <v>1546.8</v>
      </c>
    </row>
    <row r="463" spans="1:7" ht="52.5" thickBot="1">
      <c r="A463" s="55" t="s">
        <v>242</v>
      </c>
      <c r="B463" s="30" t="s">
        <v>265</v>
      </c>
      <c r="C463" s="30" t="s">
        <v>263</v>
      </c>
      <c r="D463" s="70" t="s">
        <v>402</v>
      </c>
      <c r="E463" s="30" t="s">
        <v>252</v>
      </c>
      <c r="F463" s="29"/>
      <c r="G463" s="116">
        <f>G464+G465</f>
        <v>1546.8</v>
      </c>
    </row>
    <row r="464" spans="1:7" ht="51.75" thickBot="1">
      <c r="A464" s="31" t="s">
        <v>413</v>
      </c>
      <c r="B464" s="30" t="s">
        <v>265</v>
      </c>
      <c r="C464" s="30" t="s">
        <v>263</v>
      </c>
      <c r="D464" s="70" t="s">
        <v>402</v>
      </c>
      <c r="E464" s="30" t="s">
        <v>252</v>
      </c>
      <c r="F464" s="30" t="s">
        <v>321</v>
      </c>
      <c r="G464" s="117">
        <v>1468.6</v>
      </c>
    </row>
    <row r="465" spans="1:7" ht="15.75" thickBot="1">
      <c r="A465" s="28" t="s">
        <v>410</v>
      </c>
      <c r="B465" s="30" t="s">
        <v>265</v>
      </c>
      <c r="C465" s="30" t="s">
        <v>263</v>
      </c>
      <c r="D465" s="70" t="s">
        <v>402</v>
      </c>
      <c r="E465" s="30" t="s">
        <v>252</v>
      </c>
      <c r="F465" s="30" t="s">
        <v>424</v>
      </c>
      <c r="G465" s="117">
        <v>78.2</v>
      </c>
    </row>
    <row r="466" spans="1:7" ht="15.75" thickBot="1">
      <c r="A466" s="77" t="s">
        <v>419</v>
      </c>
      <c r="B466" s="75">
        <v>902</v>
      </c>
      <c r="C466" s="76" t="s">
        <v>301</v>
      </c>
      <c r="D466" s="76"/>
      <c r="E466" s="76"/>
      <c r="F466" s="76"/>
      <c r="G466" s="135">
        <f>G467</f>
        <v>979.6</v>
      </c>
    </row>
    <row r="467" spans="1:7" ht="15.75" thickBot="1">
      <c r="A467" s="7" t="s">
        <v>392</v>
      </c>
      <c r="B467" s="36">
        <v>902</v>
      </c>
      <c r="C467" s="37" t="s">
        <v>301</v>
      </c>
      <c r="D467" s="37" t="s">
        <v>394</v>
      </c>
      <c r="E467" s="37"/>
      <c r="F467" s="37"/>
      <c r="G467" s="127">
        <f>G468</f>
        <v>979.6</v>
      </c>
    </row>
    <row r="468" spans="1:7" ht="26.25" thickBot="1">
      <c r="A468" s="200" t="s">
        <v>992</v>
      </c>
      <c r="B468" s="201">
        <v>902</v>
      </c>
      <c r="C468" s="202" t="s">
        <v>301</v>
      </c>
      <c r="D468" s="202" t="s">
        <v>394</v>
      </c>
      <c r="E468" s="203" t="s">
        <v>148</v>
      </c>
      <c r="F468" s="203"/>
      <c r="G468" s="204">
        <f>G469+G477</f>
        <v>979.6</v>
      </c>
    </row>
    <row r="469" spans="1:7" ht="26.25" thickBot="1">
      <c r="A469" s="54" t="s">
        <v>118</v>
      </c>
      <c r="B469" s="36">
        <v>902</v>
      </c>
      <c r="C469" s="37" t="s">
        <v>301</v>
      </c>
      <c r="D469" s="37" t="s">
        <v>394</v>
      </c>
      <c r="E469" s="29" t="s">
        <v>149</v>
      </c>
      <c r="F469" s="30"/>
      <c r="G469" s="116">
        <f>G475+G470+G473</f>
        <v>979.6</v>
      </c>
    </row>
    <row r="470" spans="1:7" ht="26.25" thickBot="1">
      <c r="A470" s="370" t="s">
        <v>119</v>
      </c>
      <c r="B470" s="33">
        <v>902</v>
      </c>
      <c r="C470" s="70" t="s">
        <v>301</v>
      </c>
      <c r="D470" s="70" t="s">
        <v>394</v>
      </c>
      <c r="E470" s="30" t="s">
        <v>150</v>
      </c>
      <c r="F470" s="30"/>
      <c r="G470" s="117">
        <f>G472+G471</f>
        <v>595.5</v>
      </c>
    </row>
    <row r="471" spans="1:7" ht="51.75" thickBot="1">
      <c r="A471" s="370" t="s">
        <v>413</v>
      </c>
      <c r="B471" s="33">
        <v>902</v>
      </c>
      <c r="C471" s="70" t="s">
        <v>301</v>
      </c>
      <c r="D471" s="70" t="s">
        <v>394</v>
      </c>
      <c r="E471" s="30" t="s">
        <v>150</v>
      </c>
      <c r="F471" s="30" t="s">
        <v>321</v>
      </c>
      <c r="G471" s="117"/>
    </row>
    <row r="472" spans="1:7" ht="24.75" thickBot="1">
      <c r="A472" s="27" t="s">
        <v>410</v>
      </c>
      <c r="B472" s="32">
        <v>902</v>
      </c>
      <c r="C472" s="30" t="s">
        <v>301</v>
      </c>
      <c r="D472" s="30" t="s">
        <v>394</v>
      </c>
      <c r="E472" s="30" t="s">
        <v>150</v>
      </c>
      <c r="F472" s="30" t="s">
        <v>424</v>
      </c>
      <c r="G472" s="117">
        <v>595.5</v>
      </c>
    </row>
    <row r="473" spans="1:7" ht="64.5" thickBot="1">
      <c r="A473" s="28" t="s">
        <v>695</v>
      </c>
      <c r="B473" s="33">
        <v>902</v>
      </c>
      <c r="C473" s="70" t="s">
        <v>301</v>
      </c>
      <c r="D473" s="70" t="s">
        <v>394</v>
      </c>
      <c r="E473" s="30" t="s">
        <v>425</v>
      </c>
      <c r="F473" s="30"/>
      <c r="G473" s="117">
        <f>G474</f>
        <v>364.9</v>
      </c>
    </row>
    <row r="474" spans="1:7" ht="15.75" thickBot="1">
      <c r="A474" s="27" t="s">
        <v>410</v>
      </c>
      <c r="B474" s="32">
        <v>902</v>
      </c>
      <c r="C474" s="30" t="s">
        <v>301</v>
      </c>
      <c r="D474" s="30" t="s">
        <v>394</v>
      </c>
      <c r="E474" s="30" t="s">
        <v>425</v>
      </c>
      <c r="F474" s="30" t="s">
        <v>424</v>
      </c>
      <c r="G474" s="117">
        <v>364.9</v>
      </c>
    </row>
    <row r="475" spans="1:7" ht="64.5" thickBot="1">
      <c r="A475" s="28" t="s">
        <v>696</v>
      </c>
      <c r="B475" s="33">
        <v>902</v>
      </c>
      <c r="C475" s="70" t="s">
        <v>301</v>
      </c>
      <c r="D475" s="70" t="s">
        <v>394</v>
      </c>
      <c r="E475" s="30" t="s">
        <v>425</v>
      </c>
      <c r="F475" s="30"/>
      <c r="G475" s="117">
        <f>G476</f>
        <v>19.2</v>
      </c>
    </row>
    <row r="476" spans="1:7" ht="15.75" thickBot="1">
      <c r="A476" s="27" t="s">
        <v>410</v>
      </c>
      <c r="B476" s="32">
        <v>902</v>
      </c>
      <c r="C476" s="30" t="s">
        <v>301</v>
      </c>
      <c r="D476" s="30" t="s">
        <v>394</v>
      </c>
      <c r="E476" s="30" t="s">
        <v>425</v>
      </c>
      <c r="F476" s="30" t="s">
        <v>424</v>
      </c>
      <c r="G476" s="117">
        <v>19.2</v>
      </c>
    </row>
    <row r="477" spans="1:7" ht="26.25" thickBot="1">
      <c r="A477" s="54" t="s">
        <v>477</v>
      </c>
      <c r="B477" s="36">
        <v>902</v>
      </c>
      <c r="C477" s="37" t="s">
        <v>301</v>
      </c>
      <c r="D477" s="37" t="s">
        <v>394</v>
      </c>
      <c r="E477" s="29" t="s">
        <v>151</v>
      </c>
      <c r="F477" s="29"/>
      <c r="G477" s="116">
        <f>G478+G480</f>
        <v>0</v>
      </c>
    </row>
    <row r="478" spans="1:7" ht="26.25" thickBot="1">
      <c r="A478" s="370" t="s">
        <v>120</v>
      </c>
      <c r="B478" s="33">
        <v>902</v>
      </c>
      <c r="C478" s="70" t="s">
        <v>301</v>
      </c>
      <c r="D478" s="70" t="s">
        <v>394</v>
      </c>
      <c r="E478" s="30" t="s">
        <v>152</v>
      </c>
      <c r="F478" s="29"/>
      <c r="G478" s="117">
        <f>G479</f>
        <v>0</v>
      </c>
    </row>
    <row r="479" spans="1:7" ht="24.75" thickBot="1">
      <c r="A479" s="27" t="s">
        <v>410</v>
      </c>
      <c r="B479" s="32">
        <v>902</v>
      </c>
      <c r="C479" s="30" t="s">
        <v>301</v>
      </c>
      <c r="D479" s="30" t="s">
        <v>394</v>
      </c>
      <c r="E479" s="30" t="s">
        <v>152</v>
      </c>
      <c r="F479" s="30" t="s">
        <v>424</v>
      </c>
      <c r="G479" s="117"/>
    </row>
    <row r="480" spans="1:7" ht="26.25" thickBot="1">
      <c r="A480" s="28" t="s">
        <v>505</v>
      </c>
      <c r="B480" s="32">
        <v>902</v>
      </c>
      <c r="C480" s="30" t="s">
        <v>301</v>
      </c>
      <c r="D480" s="30" t="s">
        <v>394</v>
      </c>
      <c r="E480" s="30" t="s">
        <v>152</v>
      </c>
      <c r="F480" s="30"/>
      <c r="G480" s="117">
        <f>G481</f>
        <v>0</v>
      </c>
    </row>
    <row r="481" spans="1:7" ht="24.75" thickBot="1">
      <c r="A481" s="153" t="s">
        <v>410</v>
      </c>
      <c r="B481" s="228">
        <v>902</v>
      </c>
      <c r="C481" s="227" t="s">
        <v>301</v>
      </c>
      <c r="D481" s="227" t="s">
        <v>394</v>
      </c>
      <c r="E481" s="227" t="s">
        <v>152</v>
      </c>
      <c r="F481" s="227" t="s">
        <v>424</v>
      </c>
      <c r="G481" s="233"/>
    </row>
    <row r="482" spans="1:7" ht="94.5" thickBot="1">
      <c r="A482" s="304" t="s">
        <v>554</v>
      </c>
      <c r="B482" s="305">
        <v>903</v>
      </c>
      <c r="C482" s="315"/>
      <c r="D482" s="316"/>
      <c r="E482" s="317" t="s">
        <v>300</v>
      </c>
      <c r="F482" s="318" t="s">
        <v>300</v>
      </c>
      <c r="G482" s="310">
        <f>G483</f>
        <v>17024.599999999999</v>
      </c>
    </row>
    <row r="483" spans="1:7" ht="15.75" thickBot="1">
      <c r="A483" s="25" t="s">
        <v>415</v>
      </c>
      <c r="B483" s="79">
        <v>903</v>
      </c>
      <c r="C483" s="80" t="s">
        <v>398</v>
      </c>
      <c r="D483" s="80"/>
      <c r="E483" s="37"/>
      <c r="F483" s="36"/>
      <c r="G483" s="127">
        <f>G484</f>
        <v>17024.599999999999</v>
      </c>
    </row>
    <row r="484" spans="1:7" ht="15.75" thickBot="1">
      <c r="A484" s="25" t="s">
        <v>165</v>
      </c>
      <c r="B484" s="79">
        <v>903</v>
      </c>
      <c r="C484" s="80" t="s">
        <v>398</v>
      </c>
      <c r="D484" s="80" t="s">
        <v>395</v>
      </c>
      <c r="E484" s="37"/>
      <c r="F484" s="36"/>
      <c r="G484" s="127">
        <f>G485</f>
        <v>17024.599999999999</v>
      </c>
    </row>
    <row r="485" spans="1:7" ht="51.75" thickBot="1">
      <c r="A485" s="54" t="s">
        <v>892</v>
      </c>
      <c r="B485" s="36">
        <v>903</v>
      </c>
      <c r="C485" s="37" t="s">
        <v>398</v>
      </c>
      <c r="D485" s="37" t="s">
        <v>395</v>
      </c>
      <c r="E485" s="29" t="s">
        <v>68</v>
      </c>
      <c r="F485" s="36"/>
      <c r="G485" s="127">
        <f>G486+G515+G521+G512</f>
        <v>17024.599999999999</v>
      </c>
    </row>
    <row r="486" spans="1:7" ht="39.75" thickBot="1">
      <c r="A486" s="280" t="s">
        <v>893</v>
      </c>
      <c r="B486" s="201">
        <v>903</v>
      </c>
      <c r="C486" s="202" t="s">
        <v>398</v>
      </c>
      <c r="D486" s="202" t="s">
        <v>395</v>
      </c>
      <c r="E486" s="203" t="s">
        <v>90</v>
      </c>
      <c r="F486" s="273"/>
      <c r="G486" s="204">
        <f>G487</f>
        <v>17004.599999999999</v>
      </c>
    </row>
    <row r="487" spans="1:7" ht="78" thickBot="1">
      <c r="A487" s="56" t="s">
        <v>683</v>
      </c>
      <c r="B487" s="36">
        <v>903</v>
      </c>
      <c r="C487" s="37" t="s">
        <v>398</v>
      </c>
      <c r="D487" s="37" t="s">
        <v>395</v>
      </c>
      <c r="E487" s="29" t="s">
        <v>91</v>
      </c>
      <c r="F487" s="29"/>
      <c r="G487" s="116">
        <f>G488+G492+G495+G498+G502+G500+G508+G510+G504+G506</f>
        <v>17004.599999999999</v>
      </c>
    </row>
    <row r="488" spans="1:7" ht="15.75" thickBot="1">
      <c r="A488" s="51" t="s">
        <v>422</v>
      </c>
      <c r="B488" s="136">
        <v>903</v>
      </c>
      <c r="C488" s="122" t="s">
        <v>398</v>
      </c>
      <c r="D488" s="122" t="s">
        <v>395</v>
      </c>
      <c r="E488" s="30" t="s">
        <v>92</v>
      </c>
      <c r="F488" s="30"/>
      <c r="G488" s="117">
        <f>G489+G491</f>
        <v>10457.200000000001</v>
      </c>
    </row>
    <row r="489" spans="1:7" ht="37.5" thickBot="1">
      <c r="A489" s="5" t="s">
        <v>413</v>
      </c>
      <c r="B489" s="32">
        <v>903</v>
      </c>
      <c r="C489" s="30" t="s">
        <v>398</v>
      </c>
      <c r="D489" s="30" t="s">
        <v>395</v>
      </c>
      <c r="E489" s="30" t="s">
        <v>92</v>
      </c>
      <c r="F489" s="30" t="s">
        <v>321</v>
      </c>
      <c r="G489" s="117">
        <v>10457.200000000001</v>
      </c>
    </row>
    <row r="490" spans="1:7" ht="24.75" thickBot="1">
      <c r="A490" s="27" t="s">
        <v>507</v>
      </c>
      <c r="B490" s="32">
        <v>903</v>
      </c>
      <c r="C490" s="30" t="s">
        <v>398</v>
      </c>
      <c r="D490" s="30" t="s">
        <v>395</v>
      </c>
      <c r="E490" s="30" t="s">
        <v>506</v>
      </c>
      <c r="F490" s="30"/>
      <c r="G490" s="117">
        <f>G491</f>
        <v>0</v>
      </c>
    </row>
    <row r="491" spans="1:7" ht="37.5" thickBot="1">
      <c r="A491" s="46" t="s">
        <v>413</v>
      </c>
      <c r="B491" s="32">
        <v>903</v>
      </c>
      <c r="C491" s="30" t="s">
        <v>398</v>
      </c>
      <c r="D491" s="30" t="s">
        <v>395</v>
      </c>
      <c r="E491" s="30" t="s">
        <v>506</v>
      </c>
      <c r="F491" s="30" t="s">
        <v>321</v>
      </c>
      <c r="G491" s="117">
        <v>0</v>
      </c>
    </row>
    <row r="492" spans="1:7" ht="26.25" thickBot="1">
      <c r="A492" s="370" t="s">
        <v>423</v>
      </c>
      <c r="B492" s="33">
        <v>903</v>
      </c>
      <c r="C492" s="70" t="s">
        <v>398</v>
      </c>
      <c r="D492" s="122" t="s">
        <v>395</v>
      </c>
      <c r="E492" s="30" t="s">
        <v>93</v>
      </c>
      <c r="F492" s="30"/>
      <c r="G492" s="117">
        <f>G493+G494</f>
        <v>2542.1</v>
      </c>
    </row>
    <row r="493" spans="1:7" ht="15.75" thickBot="1">
      <c r="A493" s="27" t="s">
        <v>410</v>
      </c>
      <c r="B493" s="32">
        <v>903</v>
      </c>
      <c r="C493" s="30" t="s">
        <v>398</v>
      </c>
      <c r="D493" s="30" t="s">
        <v>395</v>
      </c>
      <c r="E493" s="30" t="s">
        <v>93</v>
      </c>
      <c r="F493" s="30" t="s">
        <v>424</v>
      </c>
      <c r="G493" s="117">
        <v>2539</v>
      </c>
    </row>
    <row r="494" spans="1:7" ht="15.75" thickBot="1">
      <c r="A494" s="42" t="s">
        <v>411</v>
      </c>
      <c r="B494" s="32">
        <v>903</v>
      </c>
      <c r="C494" s="30" t="s">
        <v>398</v>
      </c>
      <c r="D494" s="122" t="s">
        <v>395</v>
      </c>
      <c r="E494" s="30" t="s">
        <v>93</v>
      </c>
      <c r="F494" s="30" t="s">
        <v>320</v>
      </c>
      <c r="G494" s="117">
        <v>3.1</v>
      </c>
    </row>
    <row r="495" spans="1:7" ht="26.25" thickBot="1">
      <c r="A495" s="370" t="s">
        <v>0</v>
      </c>
      <c r="B495" s="33">
        <v>903</v>
      </c>
      <c r="C495" s="70" t="s">
        <v>398</v>
      </c>
      <c r="D495" s="30" t="s">
        <v>395</v>
      </c>
      <c r="E495" s="30" t="s">
        <v>94</v>
      </c>
      <c r="F495" s="30"/>
      <c r="G495" s="117">
        <f>G497+G496</f>
        <v>2.5</v>
      </c>
    </row>
    <row r="496" spans="1:7" ht="37.5" thickBot="1">
      <c r="A496" s="5" t="s">
        <v>413</v>
      </c>
      <c r="B496" s="32">
        <v>903</v>
      </c>
      <c r="C496" s="30" t="s">
        <v>398</v>
      </c>
      <c r="D496" s="122" t="s">
        <v>395</v>
      </c>
      <c r="E496" s="30" t="s">
        <v>94</v>
      </c>
      <c r="F496" s="30" t="s">
        <v>321</v>
      </c>
      <c r="G496" s="117">
        <v>0</v>
      </c>
    </row>
    <row r="497" spans="1:7" ht="15.75" thickBot="1">
      <c r="A497" s="27" t="s">
        <v>410</v>
      </c>
      <c r="B497" s="32">
        <v>903</v>
      </c>
      <c r="C497" s="30" t="s">
        <v>398</v>
      </c>
      <c r="D497" s="30" t="s">
        <v>395</v>
      </c>
      <c r="E497" s="30" t="s">
        <v>94</v>
      </c>
      <c r="F497" s="45" t="s">
        <v>424</v>
      </c>
      <c r="G497" s="117">
        <v>2.5</v>
      </c>
    </row>
    <row r="498" spans="1:7" ht="26.25" thickBot="1">
      <c r="A498" s="52" t="s">
        <v>2</v>
      </c>
      <c r="B498" s="33">
        <v>903</v>
      </c>
      <c r="C498" s="70" t="s">
        <v>398</v>
      </c>
      <c r="D498" s="122" t="s">
        <v>395</v>
      </c>
      <c r="E498" s="30" t="s">
        <v>95</v>
      </c>
      <c r="F498" s="30"/>
      <c r="G498" s="117">
        <f>G499</f>
        <v>282.8</v>
      </c>
    </row>
    <row r="499" spans="1:7" ht="15.75" thickBot="1">
      <c r="A499" s="27" t="s">
        <v>410</v>
      </c>
      <c r="B499" s="32">
        <v>903</v>
      </c>
      <c r="C499" s="30" t="s">
        <v>398</v>
      </c>
      <c r="D499" s="30" t="s">
        <v>395</v>
      </c>
      <c r="E499" s="30" t="s">
        <v>95</v>
      </c>
      <c r="F499" s="30" t="s">
        <v>424</v>
      </c>
      <c r="G499" s="117">
        <v>282.8</v>
      </c>
    </row>
    <row r="500" spans="1:7" ht="39" thickBot="1">
      <c r="A500" s="52" t="s">
        <v>672</v>
      </c>
      <c r="B500" s="33">
        <v>903</v>
      </c>
      <c r="C500" s="70" t="s">
        <v>398</v>
      </c>
      <c r="D500" s="122" t="s">
        <v>395</v>
      </c>
      <c r="E500" s="30" t="s">
        <v>627</v>
      </c>
      <c r="F500" s="30"/>
      <c r="G500" s="117">
        <f>G501</f>
        <v>0</v>
      </c>
    </row>
    <row r="501" spans="1:7" ht="15.75" thickBot="1">
      <c r="A501" s="27" t="s">
        <v>410</v>
      </c>
      <c r="B501" s="32">
        <v>903</v>
      </c>
      <c r="C501" s="30" t="s">
        <v>398</v>
      </c>
      <c r="D501" s="30" t="s">
        <v>395</v>
      </c>
      <c r="E501" s="30" t="s">
        <v>627</v>
      </c>
      <c r="F501" s="30" t="s">
        <v>424</v>
      </c>
      <c r="G501" s="117"/>
    </row>
    <row r="502" spans="1:7" ht="96.75" thickBot="1">
      <c r="A502" s="27" t="s">
        <v>770</v>
      </c>
      <c r="B502" s="33">
        <v>903</v>
      </c>
      <c r="C502" s="70" t="s">
        <v>398</v>
      </c>
      <c r="D502" s="122" t="s">
        <v>395</v>
      </c>
      <c r="E502" s="30" t="s">
        <v>604</v>
      </c>
      <c r="F502" s="30"/>
      <c r="G502" s="117">
        <f>G503</f>
        <v>2500</v>
      </c>
    </row>
    <row r="503" spans="1:7" ht="36.75" thickBot="1">
      <c r="A503" s="27" t="s">
        <v>413</v>
      </c>
      <c r="B503" s="32">
        <v>903</v>
      </c>
      <c r="C503" s="30" t="s">
        <v>398</v>
      </c>
      <c r="D503" s="30" t="s">
        <v>395</v>
      </c>
      <c r="E503" s="30" t="s">
        <v>604</v>
      </c>
      <c r="F503" s="30" t="s">
        <v>321</v>
      </c>
      <c r="G503" s="117">
        <v>2500</v>
      </c>
    </row>
    <row r="504" spans="1:7" ht="24.75" thickBot="1">
      <c r="A504" s="43" t="s">
        <v>748</v>
      </c>
      <c r="B504" s="32">
        <v>903</v>
      </c>
      <c r="C504" s="30" t="s">
        <v>398</v>
      </c>
      <c r="D504" s="45" t="s">
        <v>395</v>
      </c>
      <c r="E504" s="30" t="s">
        <v>922</v>
      </c>
      <c r="F504" s="45"/>
      <c r="G504" s="117">
        <f>G505</f>
        <v>209</v>
      </c>
    </row>
    <row r="505" spans="1:7" ht="15.75" thickBot="1">
      <c r="A505" s="43" t="s">
        <v>410</v>
      </c>
      <c r="B505" s="32">
        <v>903</v>
      </c>
      <c r="C505" s="30" t="s">
        <v>398</v>
      </c>
      <c r="D505" s="45" t="s">
        <v>395</v>
      </c>
      <c r="E505" s="30" t="s">
        <v>922</v>
      </c>
      <c r="F505" s="45" t="s">
        <v>424</v>
      </c>
      <c r="G505" s="117">
        <v>209</v>
      </c>
    </row>
    <row r="506" spans="1:7" ht="24.75" thickBot="1">
      <c r="A506" s="43" t="s">
        <v>918</v>
      </c>
      <c r="B506" s="32">
        <v>903</v>
      </c>
      <c r="C506" s="30" t="s">
        <v>398</v>
      </c>
      <c r="D506" s="45" t="s">
        <v>395</v>
      </c>
      <c r="E506" s="30" t="s">
        <v>922</v>
      </c>
      <c r="F506" s="45"/>
      <c r="G506" s="117">
        <f>G507</f>
        <v>11</v>
      </c>
    </row>
    <row r="507" spans="1:7" ht="15.75" thickBot="1">
      <c r="A507" s="43" t="s">
        <v>410</v>
      </c>
      <c r="B507" s="32">
        <v>903</v>
      </c>
      <c r="C507" s="30" t="s">
        <v>398</v>
      </c>
      <c r="D507" s="45" t="s">
        <v>395</v>
      </c>
      <c r="E507" s="30" t="s">
        <v>922</v>
      </c>
      <c r="F507" s="45" t="s">
        <v>424</v>
      </c>
      <c r="G507" s="117">
        <v>11</v>
      </c>
    </row>
    <row r="508" spans="1:7" ht="24.75" thickBot="1">
      <c r="A508" s="43" t="s">
        <v>906</v>
      </c>
      <c r="B508" s="32">
        <v>903</v>
      </c>
      <c r="C508" s="30" t="s">
        <v>398</v>
      </c>
      <c r="D508" s="45" t="s">
        <v>395</v>
      </c>
      <c r="E508" s="30" t="s">
        <v>908</v>
      </c>
      <c r="F508" s="45"/>
      <c r="G508" s="117">
        <f>G509</f>
        <v>900</v>
      </c>
    </row>
    <row r="509" spans="1:7" ht="15.75" thickBot="1">
      <c r="A509" s="43" t="s">
        <v>410</v>
      </c>
      <c r="B509" s="32">
        <v>903</v>
      </c>
      <c r="C509" s="30" t="s">
        <v>398</v>
      </c>
      <c r="D509" s="45" t="s">
        <v>395</v>
      </c>
      <c r="E509" s="30" t="s">
        <v>908</v>
      </c>
      <c r="F509" s="45" t="s">
        <v>424</v>
      </c>
      <c r="G509" s="117">
        <v>900</v>
      </c>
    </row>
    <row r="510" spans="1:7" ht="24.75" thickBot="1">
      <c r="A510" s="43" t="s">
        <v>907</v>
      </c>
      <c r="B510" s="32">
        <v>903</v>
      </c>
      <c r="C510" s="30" t="s">
        <v>398</v>
      </c>
      <c r="D510" s="45" t="s">
        <v>395</v>
      </c>
      <c r="E510" s="30" t="s">
        <v>908</v>
      </c>
      <c r="F510" s="45"/>
      <c r="G510" s="117">
        <f>G511</f>
        <v>100</v>
      </c>
    </row>
    <row r="511" spans="1:7" ht="15.75" thickBot="1">
      <c r="A511" s="43" t="s">
        <v>410</v>
      </c>
      <c r="B511" s="32">
        <v>903</v>
      </c>
      <c r="C511" s="30" t="s">
        <v>398</v>
      </c>
      <c r="D511" s="45" t="s">
        <v>395</v>
      </c>
      <c r="E511" s="30" t="s">
        <v>908</v>
      </c>
      <c r="F511" s="45" t="s">
        <v>424</v>
      </c>
      <c r="G511" s="117">
        <v>100</v>
      </c>
    </row>
    <row r="512" spans="1:7" ht="26.25" thickBot="1">
      <c r="A512" s="58" t="s">
        <v>764</v>
      </c>
      <c r="B512" s="36">
        <v>903</v>
      </c>
      <c r="C512" s="37" t="s">
        <v>398</v>
      </c>
      <c r="D512" s="37" t="s">
        <v>395</v>
      </c>
      <c r="E512" s="29" t="s">
        <v>765</v>
      </c>
      <c r="F512" s="30"/>
      <c r="G512" s="116">
        <f>G513</f>
        <v>20</v>
      </c>
    </row>
    <row r="513" spans="1:7" ht="15.75" thickBot="1">
      <c r="A513" s="27" t="s">
        <v>767</v>
      </c>
      <c r="B513" s="32">
        <v>903</v>
      </c>
      <c r="C513" s="30" t="s">
        <v>398</v>
      </c>
      <c r="D513" s="30" t="s">
        <v>395</v>
      </c>
      <c r="E513" s="30" t="s">
        <v>766</v>
      </c>
      <c r="F513" s="30"/>
      <c r="G513" s="117">
        <f>G514</f>
        <v>20</v>
      </c>
    </row>
    <row r="514" spans="1:7" ht="15.75" thickBot="1">
      <c r="A514" s="27" t="s">
        <v>418</v>
      </c>
      <c r="B514" s="32">
        <v>903</v>
      </c>
      <c r="C514" s="30" t="s">
        <v>398</v>
      </c>
      <c r="D514" s="30" t="s">
        <v>395</v>
      </c>
      <c r="E514" s="30" t="s">
        <v>766</v>
      </c>
      <c r="F514" s="30" t="s">
        <v>248</v>
      </c>
      <c r="G514" s="117">
        <v>20</v>
      </c>
    </row>
    <row r="515" spans="1:7" ht="51.75" thickBot="1">
      <c r="A515" s="152" t="s">
        <v>894</v>
      </c>
      <c r="B515" s="146">
        <v>903</v>
      </c>
      <c r="C515" s="147" t="s">
        <v>398</v>
      </c>
      <c r="D515" s="147" t="s">
        <v>395</v>
      </c>
      <c r="E515" s="148" t="s">
        <v>96</v>
      </c>
      <c r="F515" s="149"/>
      <c r="G515" s="150">
        <f>G516</f>
        <v>0</v>
      </c>
    </row>
    <row r="516" spans="1:7" ht="51.75" thickBot="1">
      <c r="A516" s="58" t="s">
        <v>684</v>
      </c>
      <c r="B516" s="36">
        <v>903</v>
      </c>
      <c r="C516" s="37" t="s">
        <v>398</v>
      </c>
      <c r="D516" s="37" t="s">
        <v>395</v>
      </c>
      <c r="E516" s="29" t="s">
        <v>97</v>
      </c>
      <c r="F516" s="30"/>
      <c r="G516" s="117">
        <f>G517+G519</f>
        <v>0</v>
      </c>
    </row>
    <row r="517" spans="1:7" ht="26.25" thickBot="1">
      <c r="A517" s="370" t="s">
        <v>423</v>
      </c>
      <c r="B517" s="33">
        <v>903</v>
      </c>
      <c r="C517" s="70" t="s">
        <v>398</v>
      </c>
      <c r="D517" s="70" t="s">
        <v>395</v>
      </c>
      <c r="E517" s="30" t="s">
        <v>98</v>
      </c>
      <c r="F517" s="29"/>
      <c r="G517" s="117">
        <f>G518</f>
        <v>0</v>
      </c>
    </row>
    <row r="518" spans="1:7" ht="15.75" thickBot="1">
      <c r="A518" s="27" t="s">
        <v>410</v>
      </c>
      <c r="B518" s="32">
        <v>903</v>
      </c>
      <c r="C518" s="30" t="s">
        <v>398</v>
      </c>
      <c r="D518" s="30" t="s">
        <v>395</v>
      </c>
      <c r="E518" s="30" t="s">
        <v>98</v>
      </c>
      <c r="F518" s="30" t="s">
        <v>424</v>
      </c>
      <c r="G518" s="117"/>
    </row>
    <row r="519" spans="1:7" ht="26.25" thickBot="1">
      <c r="A519" s="370" t="s">
        <v>2</v>
      </c>
      <c r="B519" s="33">
        <v>903</v>
      </c>
      <c r="C519" s="70" t="s">
        <v>398</v>
      </c>
      <c r="D519" s="70" t="s">
        <v>395</v>
      </c>
      <c r="E519" s="30" t="s">
        <v>99</v>
      </c>
      <c r="F519" s="30"/>
      <c r="G519" s="117">
        <f>G520</f>
        <v>0</v>
      </c>
    </row>
    <row r="520" spans="1:7" ht="15.75" thickBot="1">
      <c r="A520" s="27" t="s">
        <v>410</v>
      </c>
      <c r="B520" s="32">
        <v>903</v>
      </c>
      <c r="C520" s="30" t="s">
        <v>398</v>
      </c>
      <c r="D520" s="30" t="s">
        <v>395</v>
      </c>
      <c r="E520" s="30" t="s">
        <v>99</v>
      </c>
      <c r="F520" s="30" t="s">
        <v>424</v>
      </c>
      <c r="G520" s="117"/>
    </row>
    <row r="521" spans="1:7" ht="64.5" thickBot="1">
      <c r="A521" s="200" t="s">
        <v>895</v>
      </c>
      <c r="B521" s="201">
        <v>903</v>
      </c>
      <c r="C521" s="202" t="s">
        <v>398</v>
      </c>
      <c r="D521" s="202" t="s">
        <v>395</v>
      </c>
      <c r="E521" s="203" t="s">
        <v>687</v>
      </c>
      <c r="F521" s="273"/>
      <c r="G521" s="204">
        <f>G522+G525</f>
        <v>0</v>
      </c>
    </row>
    <row r="522" spans="1:7" ht="26.25" thickBot="1">
      <c r="A522" s="58" t="s">
        <v>685</v>
      </c>
      <c r="B522" s="36">
        <v>903</v>
      </c>
      <c r="C522" s="37" t="s">
        <v>398</v>
      </c>
      <c r="D522" s="37" t="s">
        <v>395</v>
      </c>
      <c r="E522" s="29" t="s">
        <v>100</v>
      </c>
      <c r="F522" s="118"/>
      <c r="G522" s="117">
        <f>G523</f>
        <v>0</v>
      </c>
    </row>
    <row r="523" spans="1:7" ht="51.75" thickBot="1">
      <c r="A523" s="370" t="s">
        <v>55</v>
      </c>
      <c r="B523" s="33">
        <v>903</v>
      </c>
      <c r="C523" s="70" t="s">
        <v>398</v>
      </c>
      <c r="D523" s="70" t="s">
        <v>395</v>
      </c>
      <c r="E523" s="30" t="s">
        <v>101</v>
      </c>
      <c r="F523" s="29"/>
      <c r="G523" s="117">
        <f>G524</f>
        <v>0</v>
      </c>
    </row>
    <row r="524" spans="1:7" ht="15.75" thickBot="1">
      <c r="A524" s="153" t="s">
        <v>410</v>
      </c>
      <c r="B524" s="228">
        <v>903</v>
      </c>
      <c r="C524" s="227" t="s">
        <v>398</v>
      </c>
      <c r="D524" s="30" t="s">
        <v>395</v>
      </c>
      <c r="E524" s="30" t="s">
        <v>101</v>
      </c>
      <c r="F524" s="30" t="s">
        <v>424</v>
      </c>
      <c r="G524" s="117"/>
    </row>
    <row r="525" spans="1:7" ht="26.25" thickBot="1">
      <c r="A525" s="278" t="s">
        <v>686</v>
      </c>
      <c r="B525" s="277">
        <v>903</v>
      </c>
      <c r="C525" s="279" t="s">
        <v>398</v>
      </c>
      <c r="D525" s="37" t="s">
        <v>395</v>
      </c>
      <c r="E525" s="29" t="s">
        <v>715</v>
      </c>
      <c r="F525" s="9"/>
      <c r="G525" s="116">
        <f>G526</f>
        <v>0</v>
      </c>
    </row>
    <row r="526" spans="1:7" ht="51.75" thickBot="1">
      <c r="A526" s="370" t="s">
        <v>55</v>
      </c>
      <c r="B526" s="33">
        <v>903</v>
      </c>
      <c r="C526" s="70" t="s">
        <v>398</v>
      </c>
      <c r="D526" s="70" t="s">
        <v>395</v>
      </c>
      <c r="E526" s="30" t="s">
        <v>716</v>
      </c>
      <c r="F526" s="8"/>
      <c r="G526" s="117">
        <f>G527</f>
        <v>0</v>
      </c>
    </row>
    <row r="527" spans="1:7" ht="15.75" thickBot="1">
      <c r="A527" s="167" t="s">
        <v>410</v>
      </c>
      <c r="B527" s="228">
        <v>903</v>
      </c>
      <c r="C527" s="227" t="s">
        <v>398</v>
      </c>
      <c r="D527" s="30" t="s">
        <v>395</v>
      </c>
      <c r="E527" s="30" t="s">
        <v>716</v>
      </c>
      <c r="F527" s="8" t="s">
        <v>424</v>
      </c>
      <c r="G527" s="117"/>
    </row>
    <row r="528" spans="1:7" ht="57" thickBot="1">
      <c r="A528" s="319" t="s">
        <v>555</v>
      </c>
      <c r="B528" s="320">
        <v>904</v>
      </c>
      <c r="C528" s="321"/>
      <c r="D528" s="322"/>
      <c r="E528" s="323"/>
      <c r="F528" s="324"/>
      <c r="G528" s="325">
        <f>G529+G556+G560</f>
        <v>84855.4</v>
      </c>
    </row>
    <row r="529" spans="1:7" ht="15.75" thickBot="1">
      <c r="A529" s="25" t="s">
        <v>299</v>
      </c>
      <c r="B529" s="79">
        <v>904</v>
      </c>
      <c r="C529" s="80" t="s">
        <v>394</v>
      </c>
      <c r="D529" s="80"/>
      <c r="E529" s="37"/>
      <c r="F529" s="36"/>
      <c r="G529" s="127">
        <f>G530</f>
        <v>19796.400000000001</v>
      </c>
    </row>
    <row r="530" spans="1:7" ht="39.75" thickBot="1">
      <c r="A530" s="25" t="s">
        <v>274</v>
      </c>
      <c r="B530" s="79">
        <v>904</v>
      </c>
      <c r="C530" s="80" t="s">
        <v>394</v>
      </c>
      <c r="D530" s="80" t="s">
        <v>402</v>
      </c>
      <c r="E530" s="37"/>
      <c r="F530" s="36"/>
      <c r="G530" s="127">
        <f>G531+G551</f>
        <v>19796.400000000001</v>
      </c>
    </row>
    <row r="531" spans="1:7" ht="51.75" thickBot="1">
      <c r="A531" s="199" t="s">
        <v>871</v>
      </c>
      <c r="B531" s="190">
        <v>904</v>
      </c>
      <c r="C531" s="191" t="s">
        <v>394</v>
      </c>
      <c r="D531" s="191" t="s">
        <v>402</v>
      </c>
      <c r="E531" s="186" t="s">
        <v>192</v>
      </c>
      <c r="F531" s="186"/>
      <c r="G531" s="192">
        <f>G532</f>
        <v>18077</v>
      </c>
    </row>
    <row r="532" spans="1:7" ht="39" thickBot="1">
      <c r="A532" s="58" t="s">
        <v>703</v>
      </c>
      <c r="B532" s="36">
        <v>904</v>
      </c>
      <c r="C532" s="37" t="s">
        <v>394</v>
      </c>
      <c r="D532" s="37" t="s">
        <v>402</v>
      </c>
      <c r="E532" s="29" t="s">
        <v>193</v>
      </c>
      <c r="F532" s="30"/>
      <c r="G532" s="116">
        <f>G533+G536+G540+G545+G547+G543+G549</f>
        <v>18077</v>
      </c>
    </row>
    <row r="533" spans="1:7" ht="26.25" thickBot="1">
      <c r="A533" s="370" t="s">
        <v>421</v>
      </c>
      <c r="B533" s="33">
        <v>904</v>
      </c>
      <c r="C533" s="70" t="s">
        <v>394</v>
      </c>
      <c r="D533" s="70" t="s">
        <v>402</v>
      </c>
      <c r="E533" s="30" t="s">
        <v>194</v>
      </c>
      <c r="F533" s="29"/>
      <c r="G533" s="117">
        <f>G534+G535</f>
        <v>14420.6</v>
      </c>
    </row>
    <row r="534" spans="1:7" ht="37.5" thickBot="1">
      <c r="A534" s="5" t="s">
        <v>413</v>
      </c>
      <c r="B534" s="32">
        <v>904</v>
      </c>
      <c r="C534" s="30" t="s">
        <v>394</v>
      </c>
      <c r="D534" s="30" t="s">
        <v>402</v>
      </c>
      <c r="E534" s="30" t="s">
        <v>194</v>
      </c>
      <c r="F534" s="30" t="s">
        <v>321</v>
      </c>
      <c r="G534" s="117">
        <v>14160.6</v>
      </c>
    </row>
    <row r="535" spans="1:7" ht="15.75" thickBot="1">
      <c r="A535" s="166" t="s">
        <v>418</v>
      </c>
      <c r="B535" s="32">
        <v>904</v>
      </c>
      <c r="C535" s="30" t="s">
        <v>394</v>
      </c>
      <c r="D535" s="30" t="s">
        <v>402</v>
      </c>
      <c r="E535" s="30" t="s">
        <v>194</v>
      </c>
      <c r="F535" s="30" t="s">
        <v>248</v>
      </c>
      <c r="G535" s="117">
        <v>260</v>
      </c>
    </row>
    <row r="536" spans="1:7" ht="26.25" thickBot="1">
      <c r="A536" s="370" t="s">
        <v>107</v>
      </c>
      <c r="B536" s="33">
        <v>904</v>
      </c>
      <c r="C536" s="70" t="s">
        <v>394</v>
      </c>
      <c r="D536" s="70" t="s">
        <v>402</v>
      </c>
      <c r="E536" s="30" t="s">
        <v>195</v>
      </c>
      <c r="F536" s="29"/>
      <c r="G536" s="117">
        <f>G538+G539+G537</f>
        <v>1583.1</v>
      </c>
    </row>
    <row r="537" spans="1:7" ht="37.5" thickBot="1">
      <c r="A537" s="5" t="s">
        <v>413</v>
      </c>
      <c r="B537" s="33">
        <v>904</v>
      </c>
      <c r="C537" s="70" t="s">
        <v>394</v>
      </c>
      <c r="D537" s="70" t="s">
        <v>402</v>
      </c>
      <c r="E537" s="30" t="s">
        <v>195</v>
      </c>
      <c r="F537" s="30" t="s">
        <v>321</v>
      </c>
      <c r="G537" s="117"/>
    </row>
    <row r="538" spans="1:7" ht="15.75" thickBot="1">
      <c r="A538" s="27" t="s">
        <v>410</v>
      </c>
      <c r="B538" s="32">
        <v>904</v>
      </c>
      <c r="C538" s="30" t="s">
        <v>394</v>
      </c>
      <c r="D538" s="30" t="s">
        <v>402</v>
      </c>
      <c r="E538" s="30" t="s">
        <v>195</v>
      </c>
      <c r="F538" s="30" t="s">
        <v>424</v>
      </c>
      <c r="G538" s="117">
        <v>1581.1</v>
      </c>
    </row>
    <row r="539" spans="1:7" ht="15.75" thickBot="1">
      <c r="A539" s="42" t="s">
        <v>411</v>
      </c>
      <c r="B539" s="32">
        <v>904</v>
      </c>
      <c r="C539" s="30" t="s">
        <v>394</v>
      </c>
      <c r="D539" s="30" t="s">
        <v>402</v>
      </c>
      <c r="E539" s="30" t="s">
        <v>195</v>
      </c>
      <c r="F539" s="30" t="s">
        <v>320</v>
      </c>
      <c r="G539" s="117">
        <v>2</v>
      </c>
    </row>
    <row r="540" spans="1:7" ht="26.25" thickBot="1">
      <c r="A540" s="370" t="s">
        <v>108</v>
      </c>
      <c r="B540" s="33">
        <v>904</v>
      </c>
      <c r="C540" s="70" t="s">
        <v>394</v>
      </c>
      <c r="D540" s="70" t="s">
        <v>402</v>
      </c>
      <c r="E540" s="30" t="s">
        <v>196</v>
      </c>
      <c r="F540" s="30"/>
      <c r="G540" s="117">
        <f>G542+G541</f>
        <v>0</v>
      </c>
    </row>
    <row r="541" spans="1:7" ht="37.5" thickBot="1">
      <c r="A541" s="5" t="s">
        <v>413</v>
      </c>
      <c r="B541" s="33">
        <v>904</v>
      </c>
      <c r="C541" s="70" t="s">
        <v>394</v>
      </c>
      <c r="D541" s="70" t="s">
        <v>402</v>
      </c>
      <c r="E541" s="30" t="s">
        <v>196</v>
      </c>
      <c r="F541" s="30" t="s">
        <v>321</v>
      </c>
      <c r="G541" s="117"/>
    </row>
    <row r="542" spans="1:7" ht="15.75" thickBot="1">
      <c r="A542" s="27" t="s">
        <v>410</v>
      </c>
      <c r="B542" s="32">
        <v>904</v>
      </c>
      <c r="C542" s="30" t="s">
        <v>394</v>
      </c>
      <c r="D542" s="30" t="s">
        <v>402</v>
      </c>
      <c r="E542" s="30" t="s">
        <v>196</v>
      </c>
      <c r="F542" s="30" t="s">
        <v>424</v>
      </c>
      <c r="G542" s="117"/>
    </row>
    <row r="543" spans="1:7" ht="39" thickBot="1">
      <c r="A543" s="52" t="s">
        <v>689</v>
      </c>
      <c r="B543" s="33">
        <v>904</v>
      </c>
      <c r="C543" s="70" t="s">
        <v>394</v>
      </c>
      <c r="D543" s="70" t="s">
        <v>402</v>
      </c>
      <c r="E543" s="30" t="s">
        <v>629</v>
      </c>
      <c r="F543" s="30"/>
      <c r="G543" s="117">
        <f>G544</f>
        <v>0</v>
      </c>
    </row>
    <row r="544" spans="1:7" ht="15.75" thickBot="1">
      <c r="A544" s="27" t="s">
        <v>410</v>
      </c>
      <c r="B544" s="32">
        <v>904</v>
      </c>
      <c r="C544" s="30" t="s">
        <v>394</v>
      </c>
      <c r="D544" s="30" t="s">
        <v>402</v>
      </c>
      <c r="E544" s="30" t="s">
        <v>629</v>
      </c>
      <c r="F544" s="30" t="s">
        <v>424</v>
      </c>
      <c r="G544" s="117"/>
    </row>
    <row r="545" spans="1:8" ht="26.25" thickBot="1">
      <c r="A545" s="370" t="s">
        <v>2</v>
      </c>
      <c r="B545" s="33">
        <v>904</v>
      </c>
      <c r="C545" s="70" t="s">
        <v>394</v>
      </c>
      <c r="D545" s="70" t="s">
        <v>402</v>
      </c>
      <c r="E545" s="30" t="s">
        <v>197</v>
      </c>
      <c r="F545" s="30"/>
      <c r="G545" s="117">
        <f>G546</f>
        <v>60</v>
      </c>
    </row>
    <row r="546" spans="1:8" ht="15.75" thickBot="1">
      <c r="A546" s="27" t="s">
        <v>410</v>
      </c>
      <c r="B546" s="32">
        <v>904</v>
      </c>
      <c r="C546" s="30" t="s">
        <v>394</v>
      </c>
      <c r="D546" s="30" t="s">
        <v>402</v>
      </c>
      <c r="E546" s="30" t="s">
        <v>197</v>
      </c>
      <c r="F546" s="30" t="s">
        <v>424</v>
      </c>
      <c r="G546" s="117">
        <v>60</v>
      </c>
    </row>
    <row r="547" spans="1:8" ht="96.75" thickBot="1">
      <c r="A547" s="27" t="s">
        <v>770</v>
      </c>
      <c r="B547" s="32">
        <v>904</v>
      </c>
      <c r="C547" s="30" t="s">
        <v>394</v>
      </c>
      <c r="D547" s="30" t="s">
        <v>402</v>
      </c>
      <c r="E547" s="30" t="s">
        <v>589</v>
      </c>
      <c r="F547" s="30"/>
      <c r="G547" s="117">
        <f>G548</f>
        <v>2000</v>
      </c>
    </row>
    <row r="548" spans="1:8" ht="36.75" thickBot="1">
      <c r="A548" s="27" t="s">
        <v>413</v>
      </c>
      <c r="B548" s="32">
        <v>904</v>
      </c>
      <c r="C548" s="30" t="s">
        <v>394</v>
      </c>
      <c r="D548" s="30" t="s">
        <v>402</v>
      </c>
      <c r="E548" s="30" t="s">
        <v>589</v>
      </c>
      <c r="F548" s="30" t="s">
        <v>321</v>
      </c>
      <c r="G548" s="117">
        <v>2000</v>
      </c>
    </row>
    <row r="549" spans="1:8" ht="36.75" thickBot="1">
      <c r="A549" s="27" t="s">
        <v>834</v>
      </c>
      <c r="B549" s="32">
        <v>904</v>
      </c>
      <c r="C549" s="30" t="s">
        <v>394</v>
      </c>
      <c r="D549" s="30" t="s">
        <v>402</v>
      </c>
      <c r="E549" s="30" t="s">
        <v>835</v>
      </c>
      <c r="F549" s="30"/>
      <c r="G549" s="117">
        <f>G550</f>
        <v>13.3</v>
      </c>
    </row>
    <row r="550" spans="1:8" ht="36.75" thickBot="1">
      <c r="A550" s="27" t="s">
        <v>413</v>
      </c>
      <c r="B550" s="32">
        <v>904</v>
      </c>
      <c r="C550" s="30" t="s">
        <v>394</v>
      </c>
      <c r="D550" s="30" t="s">
        <v>402</v>
      </c>
      <c r="E550" s="30" t="s">
        <v>835</v>
      </c>
      <c r="F550" s="30" t="s">
        <v>321</v>
      </c>
      <c r="G550" s="117">
        <v>13.3</v>
      </c>
    </row>
    <row r="551" spans="1:8" ht="39" thickBot="1">
      <c r="A551" s="54" t="s">
        <v>190</v>
      </c>
      <c r="B551" s="29" t="s">
        <v>275</v>
      </c>
      <c r="C551" s="29" t="s">
        <v>394</v>
      </c>
      <c r="D551" s="29" t="s">
        <v>402</v>
      </c>
      <c r="E551" s="29" t="s">
        <v>238</v>
      </c>
      <c r="F551" s="30"/>
      <c r="G551" s="129">
        <f>G552</f>
        <v>1719.4</v>
      </c>
    </row>
    <row r="552" spans="1:8" ht="64.5" thickBot="1">
      <c r="A552" s="66" t="s">
        <v>191</v>
      </c>
      <c r="B552" s="30" t="s">
        <v>275</v>
      </c>
      <c r="C552" s="30" t="s">
        <v>394</v>
      </c>
      <c r="D552" s="30" t="s">
        <v>402</v>
      </c>
      <c r="E552" s="30" t="s">
        <v>249</v>
      </c>
      <c r="F552" s="30"/>
      <c r="G552" s="129">
        <f>G553+G554+G555</f>
        <v>1719.4</v>
      </c>
      <c r="H552" s="447"/>
    </row>
    <row r="553" spans="1:8" ht="52.5" thickBot="1">
      <c r="A553" s="6" t="s">
        <v>413</v>
      </c>
      <c r="B553" s="30" t="s">
        <v>275</v>
      </c>
      <c r="C553" s="30" t="s">
        <v>394</v>
      </c>
      <c r="D553" s="30" t="s">
        <v>402</v>
      </c>
      <c r="E553" s="30" t="s">
        <v>249</v>
      </c>
      <c r="F553" s="30" t="s">
        <v>321</v>
      </c>
      <c r="G553" s="117">
        <v>1419.4</v>
      </c>
    </row>
    <row r="554" spans="1:8" ht="15.75" thickBot="1">
      <c r="A554" s="28" t="s">
        <v>410</v>
      </c>
      <c r="B554" s="30" t="s">
        <v>275</v>
      </c>
      <c r="C554" s="30" t="s">
        <v>394</v>
      </c>
      <c r="D554" s="30" t="s">
        <v>402</v>
      </c>
      <c r="E554" s="30" t="s">
        <v>249</v>
      </c>
      <c r="F554" s="30" t="s">
        <v>424</v>
      </c>
      <c r="G554" s="133">
        <v>300</v>
      </c>
    </row>
    <row r="555" spans="1:8" ht="15.75" thickBot="1">
      <c r="A555" s="42" t="s">
        <v>411</v>
      </c>
      <c r="B555" s="32">
        <v>904</v>
      </c>
      <c r="C555" s="30" t="s">
        <v>394</v>
      </c>
      <c r="D555" s="30" t="s">
        <v>402</v>
      </c>
      <c r="E555" s="30" t="s">
        <v>249</v>
      </c>
      <c r="F555" s="30" t="s">
        <v>320</v>
      </c>
      <c r="G555" s="133"/>
    </row>
    <row r="556" spans="1:8" ht="15.75" thickBot="1">
      <c r="A556" s="95" t="s">
        <v>279</v>
      </c>
      <c r="B556" s="29" t="s">
        <v>275</v>
      </c>
      <c r="C556" s="29" t="s">
        <v>268</v>
      </c>
      <c r="D556" s="29" t="s">
        <v>394</v>
      </c>
      <c r="E556" s="29"/>
      <c r="F556" s="29"/>
      <c r="G556" s="116">
        <f>G557</f>
        <v>10</v>
      </c>
    </row>
    <row r="557" spans="1:8" ht="39" thickBot="1">
      <c r="A557" s="54" t="s">
        <v>176</v>
      </c>
      <c r="B557" s="36">
        <v>904</v>
      </c>
      <c r="C557" s="37" t="s">
        <v>268</v>
      </c>
      <c r="D557" s="37" t="s">
        <v>394</v>
      </c>
      <c r="E557" s="29" t="s">
        <v>198</v>
      </c>
      <c r="F557" s="30"/>
      <c r="G557" s="116">
        <f>G558</f>
        <v>10</v>
      </c>
    </row>
    <row r="558" spans="1:8" ht="39" thickBot="1">
      <c r="A558" s="31" t="s">
        <v>291</v>
      </c>
      <c r="B558" s="33">
        <v>904</v>
      </c>
      <c r="C558" s="70" t="s">
        <v>268</v>
      </c>
      <c r="D558" s="70" t="s">
        <v>394</v>
      </c>
      <c r="E558" s="30" t="s">
        <v>199</v>
      </c>
      <c r="F558" s="30"/>
      <c r="G558" s="117">
        <f>G559</f>
        <v>10</v>
      </c>
    </row>
    <row r="559" spans="1:8" ht="15.75" thickBot="1">
      <c r="A559" s="27" t="s">
        <v>276</v>
      </c>
      <c r="B559" s="33">
        <v>904</v>
      </c>
      <c r="C559" s="70" t="s">
        <v>268</v>
      </c>
      <c r="D559" s="70" t="s">
        <v>394</v>
      </c>
      <c r="E559" s="30" t="s">
        <v>199</v>
      </c>
      <c r="F559" s="30" t="s">
        <v>277</v>
      </c>
      <c r="G559" s="117">
        <v>10</v>
      </c>
    </row>
    <row r="560" spans="1:8" ht="15.75" thickBot="1">
      <c r="A560" s="38" t="s">
        <v>296</v>
      </c>
      <c r="B560" s="36">
        <v>904</v>
      </c>
      <c r="C560" s="37" t="s">
        <v>271</v>
      </c>
      <c r="D560" s="37"/>
      <c r="E560" s="29"/>
      <c r="F560" s="29"/>
      <c r="G560" s="116">
        <f>G561</f>
        <v>65049</v>
      </c>
    </row>
    <row r="561" spans="1:7" ht="26.25" thickBot="1">
      <c r="A561" s="38" t="s">
        <v>297</v>
      </c>
      <c r="B561" s="36">
        <v>904</v>
      </c>
      <c r="C561" s="37" t="s">
        <v>271</v>
      </c>
      <c r="D561" s="37" t="s">
        <v>394</v>
      </c>
      <c r="E561" s="29"/>
      <c r="F561" s="29"/>
      <c r="G561" s="116">
        <f>G562</f>
        <v>65049</v>
      </c>
    </row>
    <row r="562" spans="1:7" ht="39" thickBot="1">
      <c r="A562" s="54" t="s">
        <v>177</v>
      </c>
      <c r="B562" s="36">
        <v>904</v>
      </c>
      <c r="C562" s="37" t="s">
        <v>271</v>
      </c>
      <c r="D562" s="37" t="s">
        <v>394</v>
      </c>
      <c r="E562" s="29" t="s">
        <v>200</v>
      </c>
      <c r="F562" s="30"/>
      <c r="G562" s="116">
        <f>G563+G565</f>
        <v>65049</v>
      </c>
    </row>
    <row r="563" spans="1:7" ht="39" thickBot="1">
      <c r="A563" s="370" t="s">
        <v>723</v>
      </c>
      <c r="B563" s="33">
        <v>904</v>
      </c>
      <c r="C563" s="70" t="s">
        <v>271</v>
      </c>
      <c r="D563" s="70" t="s">
        <v>394</v>
      </c>
      <c r="E563" s="30" t="s">
        <v>836</v>
      </c>
      <c r="F563" s="243" t="s">
        <v>300</v>
      </c>
      <c r="G563" s="125">
        <f>G564</f>
        <v>49163.199999999997</v>
      </c>
    </row>
    <row r="564" spans="1:7" ht="15.75" thickBot="1">
      <c r="A564" s="370" t="s">
        <v>722</v>
      </c>
      <c r="B564" s="33">
        <v>904</v>
      </c>
      <c r="C564" s="70" t="s">
        <v>271</v>
      </c>
      <c r="D564" s="70" t="s">
        <v>394</v>
      </c>
      <c r="E564" s="45" t="s">
        <v>836</v>
      </c>
      <c r="F564" s="462" t="s">
        <v>278</v>
      </c>
      <c r="G564" s="125">
        <f>35494.2+13669</f>
        <v>49163.199999999997</v>
      </c>
    </row>
    <row r="565" spans="1:7" ht="15.75" thickBot="1">
      <c r="A565" s="274" t="s">
        <v>722</v>
      </c>
      <c r="B565" s="244">
        <v>904</v>
      </c>
      <c r="C565" s="242" t="s">
        <v>271</v>
      </c>
      <c r="D565" s="242" t="s">
        <v>394</v>
      </c>
      <c r="E565" s="462" t="s">
        <v>201</v>
      </c>
      <c r="F565" s="463"/>
      <c r="G565" s="117">
        <f>G566</f>
        <v>15885.8</v>
      </c>
    </row>
    <row r="566" spans="1:7" ht="15.75" thickBot="1">
      <c r="A566" s="245" t="s">
        <v>722</v>
      </c>
      <c r="B566" s="244">
        <v>904</v>
      </c>
      <c r="C566" s="242" t="s">
        <v>271</v>
      </c>
      <c r="D566" s="242" t="s">
        <v>394</v>
      </c>
      <c r="E566" s="462" t="s">
        <v>201</v>
      </c>
      <c r="F566" s="463" t="s">
        <v>278</v>
      </c>
      <c r="G566" s="117">
        <v>15885.8</v>
      </c>
    </row>
    <row r="567" spans="1:7" ht="57" thickBot="1">
      <c r="A567" s="326" t="s">
        <v>556</v>
      </c>
      <c r="B567" s="327">
        <v>910</v>
      </c>
      <c r="C567" s="328"/>
      <c r="D567" s="329"/>
      <c r="E567" s="323"/>
      <c r="F567" s="324"/>
      <c r="G567" s="325">
        <f>G568</f>
        <v>65604.899999999994</v>
      </c>
    </row>
    <row r="568" spans="1:7" ht="15.75" thickBot="1">
      <c r="A568" s="25" t="s">
        <v>299</v>
      </c>
      <c r="B568" s="79">
        <v>910</v>
      </c>
      <c r="C568" s="80" t="s">
        <v>394</v>
      </c>
      <c r="D568" s="80"/>
      <c r="E568" s="37"/>
      <c r="F568" s="36"/>
      <c r="G568" s="127">
        <f>G569</f>
        <v>65604.899999999994</v>
      </c>
    </row>
    <row r="569" spans="1:7" ht="15.75" thickBot="1">
      <c r="A569" s="38" t="s">
        <v>279</v>
      </c>
      <c r="B569" s="79">
        <v>910</v>
      </c>
      <c r="C569" s="80" t="s">
        <v>394</v>
      </c>
      <c r="D569" s="80" t="s">
        <v>268</v>
      </c>
      <c r="E569" s="37"/>
      <c r="F569" s="36"/>
      <c r="G569" s="127">
        <f>G570</f>
        <v>65604.899999999994</v>
      </c>
    </row>
    <row r="570" spans="1:7" ht="39" thickBot="1">
      <c r="A570" s="188" t="s">
        <v>857</v>
      </c>
      <c r="B570" s="190">
        <v>910</v>
      </c>
      <c r="C570" s="191" t="s">
        <v>394</v>
      </c>
      <c r="D570" s="191" t="s">
        <v>268</v>
      </c>
      <c r="E570" s="186" t="s">
        <v>202</v>
      </c>
      <c r="F570" s="186"/>
      <c r="G570" s="354">
        <f>G571+G590+G599+G617+G621+G608+G631</f>
        <v>65604.899999999994</v>
      </c>
    </row>
    <row r="571" spans="1:7" ht="51.75" thickBot="1">
      <c r="A571" s="54" t="s">
        <v>858</v>
      </c>
      <c r="B571" s="36">
        <v>910</v>
      </c>
      <c r="C571" s="37" t="s">
        <v>394</v>
      </c>
      <c r="D571" s="37" t="s">
        <v>268</v>
      </c>
      <c r="E571" s="29" t="s">
        <v>203</v>
      </c>
      <c r="F571" s="29"/>
      <c r="G571" s="116">
        <f>G572</f>
        <v>61584</v>
      </c>
    </row>
    <row r="572" spans="1:7" ht="26.25" thickBot="1">
      <c r="A572" s="54" t="s">
        <v>704</v>
      </c>
      <c r="B572" s="36">
        <v>910</v>
      </c>
      <c r="C572" s="37" t="s">
        <v>394</v>
      </c>
      <c r="D572" s="37" t="s">
        <v>268</v>
      </c>
      <c r="E572" s="29" t="s">
        <v>204</v>
      </c>
      <c r="F572" s="29"/>
      <c r="G572" s="116">
        <f>G573+G576+G579+G582+G586+G588+G584</f>
        <v>61584</v>
      </c>
    </row>
    <row r="573" spans="1:7" ht="15.75" thickBot="1">
      <c r="A573" s="51" t="s">
        <v>422</v>
      </c>
      <c r="B573" s="136">
        <v>910</v>
      </c>
      <c r="C573" s="122" t="s">
        <v>394</v>
      </c>
      <c r="D573" s="122" t="s">
        <v>268</v>
      </c>
      <c r="E573" s="30" t="s">
        <v>205</v>
      </c>
      <c r="F573" s="30"/>
      <c r="G573" s="117">
        <f>G574+G575</f>
        <v>42110.8</v>
      </c>
    </row>
    <row r="574" spans="1:7" ht="37.5" thickBot="1">
      <c r="A574" s="5" t="s">
        <v>413</v>
      </c>
      <c r="B574" s="32">
        <v>910</v>
      </c>
      <c r="C574" s="30" t="s">
        <v>394</v>
      </c>
      <c r="D574" s="30" t="s">
        <v>268</v>
      </c>
      <c r="E574" s="30" t="s">
        <v>205</v>
      </c>
      <c r="F574" s="30" t="s">
        <v>321</v>
      </c>
      <c r="G574" s="117">
        <v>41455.9</v>
      </c>
    </row>
    <row r="575" spans="1:7" ht="15.75" thickBot="1">
      <c r="A575" s="166" t="s">
        <v>418</v>
      </c>
      <c r="B575" s="32">
        <v>910</v>
      </c>
      <c r="C575" s="30" t="s">
        <v>394</v>
      </c>
      <c r="D575" s="30" t="s">
        <v>268</v>
      </c>
      <c r="E575" s="30" t="s">
        <v>205</v>
      </c>
      <c r="F575" s="30" t="s">
        <v>248</v>
      </c>
      <c r="G575" s="117">
        <v>654.9</v>
      </c>
    </row>
    <row r="576" spans="1:7" ht="26.25" thickBot="1">
      <c r="A576" s="370" t="s">
        <v>423</v>
      </c>
      <c r="B576" s="136">
        <v>910</v>
      </c>
      <c r="C576" s="122" t="s">
        <v>394</v>
      </c>
      <c r="D576" s="122" t="s">
        <v>268</v>
      </c>
      <c r="E576" s="30" t="s">
        <v>206</v>
      </c>
      <c r="F576" s="30"/>
      <c r="G576" s="117">
        <f>G577+G578</f>
        <v>3026.6</v>
      </c>
    </row>
    <row r="577" spans="1:7" ht="15.75" thickBot="1">
      <c r="A577" s="27" t="s">
        <v>410</v>
      </c>
      <c r="B577" s="32">
        <v>910</v>
      </c>
      <c r="C577" s="30" t="s">
        <v>394</v>
      </c>
      <c r="D577" s="30" t="s">
        <v>268</v>
      </c>
      <c r="E577" s="30" t="s">
        <v>206</v>
      </c>
      <c r="F577" s="30" t="s">
        <v>424</v>
      </c>
      <c r="G577" s="117">
        <v>2999.7</v>
      </c>
    </row>
    <row r="578" spans="1:7" ht="15.75" thickBot="1">
      <c r="A578" s="42" t="s">
        <v>411</v>
      </c>
      <c r="B578" s="32">
        <v>910</v>
      </c>
      <c r="C578" s="30" t="s">
        <v>394</v>
      </c>
      <c r="D578" s="30" t="s">
        <v>268</v>
      </c>
      <c r="E578" s="30" t="s">
        <v>206</v>
      </c>
      <c r="F578" s="30" t="s">
        <v>320</v>
      </c>
      <c r="G578" s="117">
        <v>26.9</v>
      </c>
    </row>
    <row r="579" spans="1:7" ht="26.25" thickBot="1">
      <c r="A579" s="370" t="s">
        <v>0</v>
      </c>
      <c r="B579" s="136">
        <v>910</v>
      </c>
      <c r="C579" s="122" t="s">
        <v>394</v>
      </c>
      <c r="D579" s="122" t="s">
        <v>268</v>
      </c>
      <c r="E579" s="30" t="s">
        <v>207</v>
      </c>
      <c r="F579" s="30"/>
      <c r="G579" s="117">
        <f>G581+G580</f>
        <v>0</v>
      </c>
    </row>
    <row r="580" spans="1:7" ht="37.5" thickBot="1">
      <c r="A580" s="5" t="s">
        <v>413</v>
      </c>
      <c r="B580" s="136">
        <v>910</v>
      </c>
      <c r="C580" s="122" t="s">
        <v>394</v>
      </c>
      <c r="D580" s="122" t="s">
        <v>268</v>
      </c>
      <c r="E580" s="30" t="s">
        <v>207</v>
      </c>
      <c r="F580" s="30" t="s">
        <v>321</v>
      </c>
      <c r="G580" s="117"/>
    </row>
    <row r="581" spans="1:7" ht="15.75" thickBot="1">
      <c r="A581" s="27" t="s">
        <v>410</v>
      </c>
      <c r="B581" s="32">
        <v>910</v>
      </c>
      <c r="C581" s="30" t="s">
        <v>394</v>
      </c>
      <c r="D581" s="30" t="s">
        <v>268</v>
      </c>
      <c r="E581" s="30" t="s">
        <v>207</v>
      </c>
      <c r="F581" s="45" t="s">
        <v>424</v>
      </c>
      <c r="G581" s="117">
        <v>0</v>
      </c>
    </row>
    <row r="582" spans="1:7" ht="26.25" thickBot="1">
      <c r="A582" s="52" t="s">
        <v>2</v>
      </c>
      <c r="B582" s="159">
        <v>910</v>
      </c>
      <c r="C582" s="160" t="s">
        <v>394</v>
      </c>
      <c r="D582" s="160" t="s">
        <v>268</v>
      </c>
      <c r="E582" s="30" t="s">
        <v>208</v>
      </c>
      <c r="F582" s="30"/>
      <c r="G582" s="117">
        <f>G583</f>
        <v>535.5</v>
      </c>
    </row>
    <row r="583" spans="1:7" ht="15.75" thickBot="1">
      <c r="A583" s="27" t="s">
        <v>410</v>
      </c>
      <c r="B583" s="32">
        <v>910</v>
      </c>
      <c r="C583" s="30" t="s">
        <v>394</v>
      </c>
      <c r="D583" s="30" t="s">
        <v>268</v>
      </c>
      <c r="E583" s="30" t="s">
        <v>208</v>
      </c>
      <c r="F583" s="30" t="s">
        <v>424</v>
      </c>
      <c r="G583" s="117">
        <v>535.5</v>
      </c>
    </row>
    <row r="584" spans="1:7" ht="39" thickBot="1">
      <c r="A584" s="52" t="s">
        <v>672</v>
      </c>
      <c r="B584" s="159">
        <v>910</v>
      </c>
      <c r="C584" s="160" t="s">
        <v>394</v>
      </c>
      <c r="D584" s="160" t="s">
        <v>268</v>
      </c>
      <c r="E584" s="30" t="s">
        <v>630</v>
      </c>
      <c r="F584" s="30"/>
      <c r="G584" s="117">
        <f>G585</f>
        <v>0</v>
      </c>
    </row>
    <row r="585" spans="1:7" ht="15.75" thickBot="1">
      <c r="A585" s="27" t="s">
        <v>410</v>
      </c>
      <c r="B585" s="32">
        <v>910</v>
      </c>
      <c r="C585" s="30" t="s">
        <v>394</v>
      </c>
      <c r="D585" s="30" t="s">
        <v>268</v>
      </c>
      <c r="E585" s="30" t="s">
        <v>630</v>
      </c>
      <c r="F585" s="30" t="s">
        <v>424</v>
      </c>
      <c r="G585" s="117"/>
    </row>
    <row r="586" spans="1:7" ht="37.5" thickBot="1">
      <c r="A586" s="46" t="s">
        <v>769</v>
      </c>
      <c r="B586" s="159">
        <v>910</v>
      </c>
      <c r="C586" s="160" t="s">
        <v>394</v>
      </c>
      <c r="D586" s="160" t="s">
        <v>268</v>
      </c>
      <c r="E586" s="8" t="s">
        <v>566</v>
      </c>
      <c r="F586" s="8"/>
      <c r="G586" s="21">
        <f>G587</f>
        <v>0</v>
      </c>
    </row>
    <row r="587" spans="1:7" ht="37.5" thickBot="1">
      <c r="A587" s="5" t="s">
        <v>413</v>
      </c>
      <c r="B587" s="32">
        <v>910</v>
      </c>
      <c r="C587" s="30" t="s">
        <v>394</v>
      </c>
      <c r="D587" s="30" t="s">
        <v>268</v>
      </c>
      <c r="E587" s="8" t="s">
        <v>566</v>
      </c>
      <c r="F587" s="8" t="s">
        <v>321</v>
      </c>
      <c r="G587" s="21"/>
    </row>
    <row r="588" spans="1:7" ht="96.75" thickBot="1">
      <c r="A588" s="27" t="s">
        <v>770</v>
      </c>
      <c r="B588" s="159">
        <v>910</v>
      </c>
      <c r="C588" s="160" t="s">
        <v>394</v>
      </c>
      <c r="D588" s="160" t="s">
        <v>268</v>
      </c>
      <c r="E588" s="8" t="s">
        <v>585</v>
      </c>
      <c r="F588" s="8"/>
      <c r="G588" s="21">
        <f>G589</f>
        <v>15911.1</v>
      </c>
    </row>
    <row r="589" spans="1:7" ht="37.5" thickBot="1">
      <c r="A589" s="5" t="s">
        <v>413</v>
      </c>
      <c r="B589" s="32">
        <v>910</v>
      </c>
      <c r="C589" s="30" t="s">
        <v>394</v>
      </c>
      <c r="D589" s="30" t="s">
        <v>268</v>
      </c>
      <c r="E589" s="8" t="s">
        <v>585</v>
      </c>
      <c r="F589" s="8" t="s">
        <v>321</v>
      </c>
      <c r="G589" s="21">
        <v>15911.1</v>
      </c>
    </row>
    <row r="590" spans="1:7" ht="39" thickBot="1">
      <c r="A590" s="54" t="s">
        <v>859</v>
      </c>
      <c r="B590" s="36">
        <v>910</v>
      </c>
      <c r="C590" s="37" t="s">
        <v>394</v>
      </c>
      <c r="D590" s="37" t="s">
        <v>268</v>
      </c>
      <c r="E590" s="29" t="s">
        <v>209</v>
      </c>
      <c r="F590" s="30"/>
      <c r="G590" s="116">
        <f>G591</f>
        <v>895</v>
      </c>
    </row>
    <row r="591" spans="1:7" ht="39" thickBot="1">
      <c r="A591" s="58" t="s">
        <v>705</v>
      </c>
      <c r="B591" s="36">
        <v>910</v>
      </c>
      <c r="C591" s="37" t="s">
        <v>394</v>
      </c>
      <c r="D591" s="37" t="s">
        <v>268</v>
      </c>
      <c r="E591" s="29" t="s">
        <v>210</v>
      </c>
      <c r="F591" s="29"/>
      <c r="G591" s="116">
        <f>G592+G596</f>
        <v>895</v>
      </c>
    </row>
    <row r="592" spans="1:7" ht="26.25" thickBot="1">
      <c r="A592" s="370" t="s">
        <v>292</v>
      </c>
      <c r="B592" s="33">
        <v>910</v>
      </c>
      <c r="C592" s="70" t="s">
        <v>394</v>
      </c>
      <c r="D592" s="70" t="s">
        <v>268</v>
      </c>
      <c r="E592" s="30" t="s">
        <v>211</v>
      </c>
      <c r="F592" s="29"/>
      <c r="G592" s="117">
        <f>G593+G594+G595</f>
        <v>895</v>
      </c>
    </row>
    <row r="593" spans="1:7" ht="37.5" thickBot="1">
      <c r="A593" s="5" t="s">
        <v>413</v>
      </c>
      <c r="B593" s="136">
        <v>910</v>
      </c>
      <c r="C593" s="122" t="s">
        <v>394</v>
      </c>
      <c r="D593" s="122" t="s">
        <v>268</v>
      </c>
      <c r="E593" s="30" t="s">
        <v>211</v>
      </c>
      <c r="F593" s="30" t="s">
        <v>321</v>
      </c>
      <c r="G593" s="117"/>
    </row>
    <row r="594" spans="1:7" ht="15.75" thickBot="1">
      <c r="A594" s="27" t="s">
        <v>410</v>
      </c>
      <c r="B594" s="32">
        <v>910</v>
      </c>
      <c r="C594" s="30" t="s">
        <v>394</v>
      </c>
      <c r="D594" s="30" t="s">
        <v>268</v>
      </c>
      <c r="E594" s="30" t="s">
        <v>211</v>
      </c>
      <c r="F594" s="30" t="s">
        <v>424</v>
      </c>
      <c r="G594" s="117">
        <f>587.9+300</f>
        <v>887.9</v>
      </c>
    </row>
    <row r="595" spans="1:7" ht="15.75" thickBot="1">
      <c r="A595" s="42" t="s">
        <v>411</v>
      </c>
      <c r="B595" s="32">
        <v>910</v>
      </c>
      <c r="C595" s="30" t="s">
        <v>394</v>
      </c>
      <c r="D595" s="30" t="s">
        <v>268</v>
      </c>
      <c r="E595" s="30" t="s">
        <v>211</v>
      </c>
      <c r="F595" s="30" t="s">
        <v>320</v>
      </c>
      <c r="G595" s="117">
        <v>7.1</v>
      </c>
    </row>
    <row r="596" spans="1:7" ht="26.25" thickBot="1">
      <c r="A596" s="370" t="s">
        <v>0</v>
      </c>
      <c r="B596" s="136">
        <v>910</v>
      </c>
      <c r="C596" s="122" t="s">
        <v>394</v>
      </c>
      <c r="D596" s="122" t="s">
        <v>268</v>
      </c>
      <c r="E596" s="30" t="s">
        <v>562</v>
      </c>
      <c r="F596" s="30"/>
      <c r="G596" s="117">
        <f>G598+G597</f>
        <v>0</v>
      </c>
    </row>
    <row r="597" spans="1:7" ht="37.5" thickBot="1">
      <c r="A597" s="5" t="s">
        <v>413</v>
      </c>
      <c r="B597" s="136">
        <v>910</v>
      </c>
      <c r="C597" s="122" t="s">
        <v>394</v>
      </c>
      <c r="D597" s="122" t="s">
        <v>268</v>
      </c>
      <c r="E597" s="30" t="s">
        <v>562</v>
      </c>
      <c r="F597" s="30" t="s">
        <v>321</v>
      </c>
      <c r="G597" s="117"/>
    </row>
    <row r="598" spans="1:7" ht="15.75" thickBot="1">
      <c r="A598" s="27" t="s">
        <v>410</v>
      </c>
      <c r="B598" s="32">
        <v>910</v>
      </c>
      <c r="C598" s="30" t="s">
        <v>394</v>
      </c>
      <c r="D598" s="30" t="s">
        <v>268</v>
      </c>
      <c r="E598" s="30" t="s">
        <v>562</v>
      </c>
      <c r="F598" s="45" t="s">
        <v>424</v>
      </c>
      <c r="G598" s="117"/>
    </row>
    <row r="599" spans="1:7" ht="39" thickBot="1">
      <c r="A599" s="54" t="s">
        <v>865</v>
      </c>
      <c r="B599" s="36">
        <v>910</v>
      </c>
      <c r="C599" s="37" t="s">
        <v>394</v>
      </c>
      <c r="D599" s="37" t="s">
        <v>268</v>
      </c>
      <c r="E599" s="29" t="s">
        <v>212</v>
      </c>
      <c r="F599" s="30"/>
      <c r="G599" s="116">
        <f>G600</f>
        <v>1213.0999999999999</v>
      </c>
    </row>
    <row r="600" spans="1:7" ht="39" thickBot="1">
      <c r="A600" s="58" t="s">
        <v>179</v>
      </c>
      <c r="B600" s="36">
        <v>910</v>
      </c>
      <c r="C600" s="37" t="s">
        <v>394</v>
      </c>
      <c r="D600" s="37" t="s">
        <v>268</v>
      </c>
      <c r="E600" s="29" t="s">
        <v>213</v>
      </c>
      <c r="F600" s="29"/>
      <c r="G600" s="116">
        <f>G601+G605</f>
        <v>1213.0999999999999</v>
      </c>
    </row>
    <row r="601" spans="1:7" ht="26.25" thickBot="1">
      <c r="A601" s="370" t="s">
        <v>293</v>
      </c>
      <c r="B601" s="33">
        <v>910</v>
      </c>
      <c r="C601" s="70" t="s">
        <v>394</v>
      </c>
      <c r="D601" s="70" t="s">
        <v>268</v>
      </c>
      <c r="E601" s="30" t="s">
        <v>158</v>
      </c>
      <c r="F601" s="30"/>
      <c r="G601" s="117">
        <f>G602+G603+G604</f>
        <v>1213.0999999999999</v>
      </c>
    </row>
    <row r="602" spans="1:7" ht="37.5" thickBot="1">
      <c r="A602" s="5" t="s">
        <v>413</v>
      </c>
      <c r="B602" s="136">
        <v>910</v>
      </c>
      <c r="C602" s="122" t="s">
        <v>394</v>
      </c>
      <c r="D602" s="122" t="s">
        <v>268</v>
      </c>
      <c r="E602" s="30" t="s">
        <v>158</v>
      </c>
      <c r="F602" s="30" t="s">
        <v>321</v>
      </c>
      <c r="G602" s="117"/>
    </row>
    <row r="603" spans="1:7" ht="15.75" thickBot="1">
      <c r="A603" s="27" t="s">
        <v>410</v>
      </c>
      <c r="B603" s="32">
        <v>910</v>
      </c>
      <c r="C603" s="30" t="s">
        <v>394</v>
      </c>
      <c r="D603" s="30" t="s">
        <v>268</v>
      </c>
      <c r="E603" s="30" t="s">
        <v>158</v>
      </c>
      <c r="F603" s="30" t="s">
        <v>424</v>
      </c>
      <c r="G603" s="117">
        <v>1199.5</v>
      </c>
    </row>
    <row r="604" spans="1:7" ht="15.75" thickBot="1">
      <c r="A604" s="27" t="s">
        <v>411</v>
      </c>
      <c r="B604" s="32">
        <v>910</v>
      </c>
      <c r="C604" s="30" t="s">
        <v>394</v>
      </c>
      <c r="D604" s="30" t="s">
        <v>268</v>
      </c>
      <c r="E604" s="30" t="s">
        <v>158</v>
      </c>
      <c r="F604" s="30" t="s">
        <v>320</v>
      </c>
      <c r="G604" s="117">
        <v>13.6</v>
      </c>
    </row>
    <row r="605" spans="1:7" ht="26.25" thickBot="1">
      <c r="A605" s="370" t="s">
        <v>0</v>
      </c>
      <c r="B605" s="136">
        <v>910</v>
      </c>
      <c r="C605" s="122" t="s">
        <v>394</v>
      </c>
      <c r="D605" s="122" t="s">
        <v>268</v>
      </c>
      <c r="E605" s="30" t="s">
        <v>563</v>
      </c>
      <c r="F605" s="30"/>
      <c r="G605" s="117">
        <f>G607+G606</f>
        <v>0</v>
      </c>
    </row>
    <row r="606" spans="1:7" ht="37.5" thickBot="1">
      <c r="A606" s="5" t="s">
        <v>413</v>
      </c>
      <c r="B606" s="136">
        <v>910</v>
      </c>
      <c r="C606" s="122" t="s">
        <v>394</v>
      </c>
      <c r="D606" s="122" t="s">
        <v>268</v>
      </c>
      <c r="E606" s="30" t="s">
        <v>563</v>
      </c>
      <c r="F606" s="30" t="s">
        <v>321</v>
      </c>
      <c r="G606" s="117"/>
    </row>
    <row r="607" spans="1:7" ht="15.75" thickBot="1">
      <c r="A607" s="27" t="s">
        <v>410</v>
      </c>
      <c r="B607" s="32">
        <v>910</v>
      </c>
      <c r="C607" s="30" t="s">
        <v>394</v>
      </c>
      <c r="D607" s="30" t="s">
        <v>268</v>
      </c>
      <c r="E607" s="30" t="s">
        <v>563</v>
      </c>
      <c r="F607" s="45" t="s">
        <v>424</v>
      </c>
      <c r="G607" s="117"/>
    </row>
    <row r="608" spans="1:7" ht="26.25" thickBot="1">
      <c r="A608" s="54" t="s">
        <v>860</v>
      </c>
      <c r="B608" s="35">
        <v>910</v>
      </c>
      <c r="C608" s="29" t="s">
        <v>394</v>
      </c>
      <c r="D608" s="29" t="s">
        <v>268</v>
      </c>
      <c r="E608" s="29" t="s">
        <v>754</v>
      </c>
      <c r="F608" s="119"/>
      <c r="G608" s="353">
        <f>G609</f>
        <v>1263.0000000000002</v>
      </c>
    </row>
    <row r="609" spans="1:7" ht="26.25" thickBot="1">
      <c r="A609" s="164" t="s">
        <v>861</v>
      </c>
      <c r="B609" s="120">
        <v>910</v>
      </c>
      <c r="C609" s="119" t="s">
        <v>394</v>
      </c>
      <c r="D609" s="119" t="s">
        <v>268</v>
      </c>
      <c r="E609" s="119" t="s">
        <v>753</v>
      </c>
      <c r="F609" s="45"/>
      <c r="G609" s="119">
        <f>G610+G612+G615</f>
        <v>1263.0000000000002</v>
      </c>
    </row>
    <row r="610" spans="1:7" ht="15.75" thickBot="1">
      <c r="A610" s="51" t="s">
        <v>422</v>
      </c>
      <c r="B610" s="32">
        <v>910</v>
      </c>
      <c r="C610" s="30" t="s">
        <v>394</v>
      </c>
      <c r="D610" s="30" t="s">
        <v>268</v>
      </c>
      <c r="E610" s="30" t="s">
        <v>755</v>
      </c>
      <c r="F610" s="45"/>
      <c r="G610" s="117">
        <f>G611</f>
        <v>642.70000000000005</v>
      </c>
    </row>
    <row r="611" spans="1:7" ht="37.5" thickBot="1">
      <c r="A611" s="5" t="s">
        <v>413</v>
      </c>
      <c r="B611" s="32">
        <v>910</v>
      </c>
      <c r="C611" s="30" t="s">
        <v>394</v>
      </c>
      <c r="D611" s="30" t="s">
        <v>268</v>
      </c>
      <c r="E611" s="30" t="s">
        <v>755</v>
      </c>
      <c r="F611" s="45" t="s">
        <v>321</v>
      </c>
      <c r="G611" s="117">
        <v>642.70000000000005</v>
      </c>
    </row>
    <row r="612" spans="1:7" ht="26.25" thickBot="1">
      <c r="A612" s="370" t="s">
        <v>423</v>
      </c>
      <c r="B612" s="32">
        <v>910</v>
      </c>
      <c r="C612" s="30" t="s">
        <v>394</v>
      </c>
      <c r="D612" s="30" t="s">
        <v>268</v>
      </c>
      <c r="E612" s="30" t="s">
        <v>756</v>
      </c>
      <c r="F612" s="45"/>
      <c r="G612" s="117">
        <f>G613+G614</f>
        <v>586.6</v>
      </c>
    </row>
    <row r="613" spans="1:7" ht="15.75" thickBot="1">
      <c r="A613" s="27" t="s">
        <v>410</v>
      </c>
      <c r="B613" s="32">
        <v>910</v>
      </c>
      <c r="C613" s="30" t="s">
        <v>394</v>
      </c>
      <c r="D613" s="30" t="s">
        <v>268</v>
      </c>
      <c r="E613" s="30" t="s">
        <v>756</v>
      </c>
      <c r="F613" s="45" t="s">
        <v>424</v>
      </c>
      <c r="G613" s="117">
        <v>192.1</v>
      </c>
    </row>
    <row r="614" spans="1:7" ht="15.75" thickBot="1">
      <c r="A614" s="27" t="s">
        <v>411</v>
      </c>
      <c r="B614" s="32">
        <v>910</v>
      </c>
      <c r="C614" s="30" t="s">
        <v>394</v>
      </c>
      <c r="D614" s="30" t="s">
        <v>268</v>
      </c>
      <c r="E614" s="30" t="s">
        <v>756</v>
      </c>
      <c r="F614" s="45" t="s">
        <v>320</v>
      </c>
      <c r="G614" s="117">
        <v>394.5</v>
      </c>
    </row>
    <row r="615" spans="1:7" ht="26.25" thickBot="1">
      <c r="A615" s="52" t="s">
        <v>2</v>
      </c>
      <c r="B615" s="159">
        <v>910</v>
      </c>
      <c r="C615" s="160" t="s">
        <v>394</v>
      </c>
      <c r="D615" s="160" t="s">
        <v>268</v>
      </c>
      <c r="E615" s="30" t="s">
        <v>757</v>
      </c>
      <c r="F615" s="45"/>
      <c r="G615" s="117">
        <f>G616</f>
        <v>33.700000000000003</v>
      </c>
    </row>
    <row r="616" spans="1:7" ht="15.75" thickBot="1">
      <c r="A616" s="27" t="s">
        <v>410</v>
      </c>
      <c r="B616" s="32">
        <v>910</v>
      </c>
      <c r="C616" s="30" t="s">
        <v>394</v>
      </c>
      <c r="D616" s="30" t="s">
        <v>268</v>
      </c>
      <c r="E616" s="30" t="s">
        <v>757</v>
      </c>
      <c r="F616" s="45" t="s">
        <v>424</v>
      </c>
      <c r="G616" s="117">
        <v>33.700000000000003</v>
      </c>
    </row>
    <row r="617" spans="1:7" ht="39" thickBot="1">
      <c r="A617" s="54" t="s">
        <v>862</v>
      </c>
      <c r="B617" s="36">
        <v>910</v>
      </c>
      <c r="C617" s="37" t="s">
        <v>394</v>
      </c>
      <c r="D617" s="37" t="s">
        <v>268</v>
      </c>
      <c r="E617" s="29" t="s">
        <v>214</v>
      </c>
      <c r="F617" s="30"/>
      <c r="G617" s="116">
        <f>G618</f>
        <v>0</v>
      </c>
    </row>
    <row r="618" spans="1:7" ht="26.25" thickBot="1">
      <c r="A618" s="58" t="s">
        <v>294</v>
      </c>
      <c r="B618" s="36">
        <v>910</v>
      </c>
      <c r="C618" s="37" t="s">
        <v>394</v>
      </c>
      <c r="D618" s="37" t="s">
        <v>268</v>
      </c>
      <c r="E618" s="29" t="s">
        <v>215</v>
      </c>
      <c r="F618" s="29"/>
      <c r="G618" s="116">
        <f>G619</f>
        <v>0</v>
      </c>
    </row>
    <row r="619" spans="1:7" ht="51.75" thickBot="1">
      <c r="A619" s="370" t="s">
        <v>55</v>
      </c>
      <c r="B619" s="32">
        <v>910</v>
      </c>
      <c r="C619" s="30" t="s">
        <v>394</v>
      </c>
      <c r="D619" s="30" t="s">
        <v>268</v>
      </c>
      <c r="E619" s="30" t="s">
        <v>216</v>
      </c>
      <c r="F619" s="30"/>
      <c r="G619" s="117">
        <f>G620</f>
        <v>0</v>
      </c>
    </row>
    <row r="620" spans="1:7" ht="15.75" thickBot="1">
      <c r="A620" s="27" t="s">
        <v>410</v>
      </c>
      <c r="B620" s="32">
        <v>910</v>
      </c>
      <c r="C620" s="30" t="s">
        <v>394</v>
      </c>
      <c r="D620" s="30" t="s">
        <v>268</v>
      </c>
      <c r="E620" s="30" t="s">
        <v>216</v>
      </c>
      <c r="F620" s="30" t="s">
        <v>424</v>
      </c>
      <c r="G620" s="117"/>
    </row>
    <row r="621" spans="1:7" ht="26.25" thickBot="1">
      <c r="A621" s="54" t="s">
        <v>863</v>
      </c>
      <c r="B621" s="36">
        <v>910</v>
      </c>
      <c r="C621" s="37" t="s">
        <v>394</v>
      </c>
      <c r="D621" s="37" t="s">
        <v>268</v>
      </c>
      <c r="E621" s="29" t="s">
        <v>217</v>
      </c>
      <c r="F621" s="29"/>
      <c r="G621" s="116">
        <f>G622</f>
        <v>448.1</v>
      </c>
    </row>
    <row r="622" spans="1:7" ht="90" thickBot="1">
      <c r="A622" s="58" t="s">
        <v>864</v>
      </c>
      <c r="B622" s="36">
        <v>910</v>
      </c>
      <c r="C622" s="37" t="s">
        <v>394</v>
      </c>
      <c r="D622" s="37" t="s">
        <v>268</v>
      </c>
      <c r="E622" s="29" t="s">
        <v>218</v>
      </c>
      <c r="F622" s="29"/>
      <c r="G622" s="116">
        <f>G623+G629+G627</f>
        <v>448.1</v>
      </c>
    </row>
    <row r="623" spans="1:7" ht="26.25" thickBot="1">
      <c r="A623" s="370" t="s">
        <v>423</v>
      </c>
      <c r="B623" s="33">
        <v>910</v>
      </c>
      <c r="C623" s="70" t="s">
        <v>394</v>
      </c>
      <c r="D623" s="70" t="s">
        <v>268</v>
      </c>
      <c r="E623" s="30" t="s">
        <v>219</v>
      </c>
      <c r="F623" s="30"/>
      <c r="G623" s="117">
        <f>G625+G624+G626</f>
        <v>411</v>
      </c>
    </row>
    <row r="624" spans="1:7" ht="37.5" thickBot="1">
      <c r="A624" s="5" t="s">
        <v>413</v>
      </c>
      <c r="B624" s="33">
        <v>910</v>
      </c>
      <c r="C624" s="70" t="s">
        <v>394</v>
      </c>
      <c r="D624" s="70" t="s">
        <v>268</v>
      </c>
      <c r="E624" s="30" t="s">
        <v>219</v>
      </c>
      <c r="F624" s="30" t="s">
        <v>321</v>
      </c>
      <c r="G624" s="117">
        <v>131</v>
      </c>
    </row>
    <row r="625" spans="1:7" ht="15.75" thickBot="1">
      <c r="A625" s="27" t="s">
        <v>410</v>
      </c>
      <c r="B625" s="136">
        <v>910</v>
      </c>
      <c r="C625" s="122" t="s">
        <v>394</v>
      </c>
      <c r="D625" s="122" t="s">
        <v>268</v>
      </c>
      <c r="E625" s="30" t="s">
        <v>219</v>
      </c>
      <c r="F625" s="30" t="s">
        <v>424</v>
      </c>
      <c r="G625" s="117">
        <v>280</v>
      </c>
    </row>
    <row r="626" spans="1:7" ht="15.75" thickBot="1">
      <c r="A626" s="27" t="s">
        <v>411</v>
      </c>
      <c r="B626" s="136">
        <v>910</v>
      </c>
      <c r="C626" s="122" t="s">
        <v>394</v>
      </c>
      <c r="D626" s="122" t="s">
        <v>268</v>
      </c>
      <c r="E626" s="30" t="s">
        <v>219</v>
      </c>
      <c r="F626" s="30" t="s">
        <v>320</v>
      </c>
      <c r="G626" s="117"/>
    </row>
    <row r="627" spans="1:7" ht="26.25" thickBot="1">
      <c r="A627" s="370" t="s">
        <v>0</v>
      </c>
      <c r="B627" s="136">
        <v>910</v>
      </c>
      <c r="C627" s="122" t="s">
        <v>394</v>
      </c>
      <c r="D627" s="122" t="s">
        <v>268</v>
      </c>
      <c r="E627" s="30" t="s">
        <v>159</v>
      </c>
      <c r="F627" s="30"/>
      <c r="G627" s="117">
        <f>G628</f>
        <v>0</v>
      </c>
    </row>
    <row r="628" spans="1:7" ht="15.75" thickBot="1">
      <c r="A628" s="27" t="s">
        <v>410</v>
      </c>
      <c r="B628" s="32">
        <v>910</v>
      </c>
      <c r="C628" s="30" t="s">
        <v>394</v>
      </c>
      <c r="D628" s="30" t="s">
        <v>268</v>
      </c>
      <c r="E628" s="30" t="s">
        <v>159</v>
      </c>
      <c r="F628" s="30" t="s">
        <v>424</v>
      </c>
      <c r="G628" s="117"/>
    </row>
    <row r="629" spans="1:7" ht="26.25" thickBot="1">
      <c r="A629" s="370" t="s">
        <v>2</v>
      </c>
      <c r="B629" s="32">
        <v>910</v>
      </c>
      <c r="C629" s="30" t="s">
        <v>394</v>
      </c>
      <c r="D629" s="30" t="s">
        <v>268</v>
      </c>
      <c r="E629" s="30" t="s">
        <v>220</v>
      </c>
      <c r="F629" s="30"/>
      <c r="G629" s="117">
        <f>G630</f>
        <v>37.1</v>
      </c>
    </row>
    <row r="630" spans="1:7" ht="15.75" thickBot="1">
      <c r="A630" s="153" t="s">
        <v>410</v>
      </c>
      <c r="B630" s="228">
        <v>910</v>
      </c>
      <c r="C630" s="227" t="s">
        <v>394</v>
      </c>
      <c r="D630" s="227" t="s">
        <v>268</v>
      </c>
      <c r="E630" s="227" t="s">
        <v>220</v>
      </c>
      <c r="F630" s="227" t="s">
        <v>424</v>
      </c>
      <c r="G630" s="233">
        <v>37.1</v>
      </c>
    </row>
    <row r="631" spans="1:7" ht="26.25" thickBot="1">
      <c r="A631" s="355" t="s">
        <v>758</v>
      </c>
      <c r="B631" s="356">
        <v>910</v>
      </c>
      <c r="C631" s="357" t="s">
        <v>394</v>
      </c>
      <c r="D631" s="357" t="s">
        <v>268</v>
      </c>
      <c r="E631" s="357" t="s">
        <v>759</v>
      </c>
      <c r="F631" s="358"/>
      <c r="G631" s="359">
        <f>G632</f>
        <v>201.7</v>
      </c>
    </row>
    <row r="632" spans="1:7" ht="26.25" thickBot="1">
      <c r="A632" s="164" t="s">
        <v>768</v>
      </c>
      <c r="B632" s="120">
        <v>910</v>
      </c>
      <c r="C632" s="119" t="s">
        <v>394</v>
      </c>
      <c r="D632" s="119" t="s">
        <v>268</v>
      </c>
      <c r="E632" s="119" t="s">
        <v>760</v>
      </c>
      <c r="F632" s="45"/>
      <c r="G632" s="119">
        <f>G633+G635+G638</f>
        <v>201.7</v>
      </c>
    </row>
    <row r="633" spans="1:7" ht="15.75" thickBot="1">
      <c r="A633" s="51" t="s">
        <v>422</v>
      </c>
      <c r="B633" s="32">
        <v>910</v>
      </c>
      <c r="C633" s="30" t="s">
        <v>394</v>
      </c>
      <c r="D633" s="30" t="s">
        <v>268</v>
      </c>
      <c r="E633" s="30" t="s">
        <v>761</v>
      </c>
      <c r="F633" s="45"/>
      <c r="G633" s="117">
        <f>G634</f>
        <v>0</v>
      </c>
    </row>
    <row r="634" spans="1:7" ht="37.5" thickBot="1">
      <c r="A634" s="5" t="s">
        <v>413</v>
      </c>
      <c r="B634" s="32">
        <v>910</v>
      </c>
      <c r="C634" s="30" t="s">
        <v>394</v>
      </c>
      <c r="D634" s="30" t="s">
        <v>268</v>
      </c>
      <c r="E634" s="30" t="s">
        <v>761</v>
      </c>
      <c r="F634" s="45" t="s">
        <v>321</v>
      </c>
      <c r="G634" s="117">
        <v>0</v>
      </c>
    </row>
    <row r="635" spans="1:7" ht="26.25" thickBot="1">
      <c r="A635" s="370" t="s">
        <v>423</v>
      </c>
      <c r="B635" s="32">
        <v>910</v>
      </c>
      <c r="C635" s="30" t="s">
        <v>394</v>
      </c>
      <c r="D635" s="30" t="s">
        <v>268</v>
      </c>
      <c r="E635" s="30" t="s">
        <v>762</v>
      </c>
      <c r="F635" s="45"/>
      <c r="G635" s="117">
        <f>G636+G637</f>
        <v>116.6</v>
      </c>
    </row>
    <row r="636" spans="1:7" ht="15.75" thickBot="1">
      <c r="A636" s="27" t="s">
        <v>410</v>
      </c>
      <c r="B636" s="32">
        <v>910</v>
      </c>
      <c r="C636" s="30" t="s">
        <v>394</v>
      </c>
      <c r="D636" s="30" t="s">
        <v>268</v>
      </c>
      <c r="E636" s="30" t="s">
        <v>762</v>
      </c>
      <c r="F636" s="45" t="s">
        <v>424</v>
      </c>
      <c r="G636" s="117">
        <v>116.6</v>
      </c>
    </row>
    <row r="637" spans="1:7" ht="15.75" thickBot="1">
      <c r="A637" s="27" t="s">
        <v>411</v>
      </c>
      <c r="B637" s="32">
        <v>910</v>
      </c>
      <c r="C637" s="30" t="s">
        <v>394</v>
      </c>
      <c r="D637" s="30" t="s">
        <v>268</v>
      </c>
      <c r="E637" s="30" t="s">
        <v>762</v>
      </c>
      <c r="F637" s="45" t="s">
        <v>320</v>
      </c>
      <c r="G637" s="117">
        <v>0</v>
      </c>
    </row>
    <row r="638" spans="1:7" ht="26.25" thickBot="1">
      <c r="A638" s="52" t="s">
        <v>2</v>
      </c>
      <c r="B638" s="159">
        <v>910</v>
      </c>
      <c r="C638" s="160" t="s">
        <v>394</v>
      </c>
      <c r="D638" s="160" t="s">
        <v>268</v>
      </c>
      <c r="E638" s="30" t="s">
        <v>763</v>
      </c>
      <c r="F638" s="45"/>
      <c r="G638" s="117">
        <f>G639</f>
        <v>85.1</v>
      </c>
    </row>
    <row r="639" spans="1:7" ht="15.75" thickBot="1">
      <c r="A639" s="27" t="s">
        <v>410</v>
      </c>
      <c r="B639" s="32">
        <v>910</v>
      </c>
      <c r="C639" s="30" t="s">
        <v>394</v>
      </c>
      <c r="D639" s="30" t="s">
        <v>268</v>
      </c>
      <c r="E639" s="30" t="s">
        <v>763</v>
      </c>
      <c r="F639" s="45" t="s">
        <v>424</v>
      </c>
      <c r="G639" s="117">
        <v>85.1</v>
      </c>
    </row>
    <row r="640" spans="1:7" ht="75.75" thickBot="1">
      <c r="A640" s="330" t="s">
        <v>557</v>
      </c>
      <c r="B640" s="305">
        <v>911</v>
      </c>
      <c r="C640" s="306"/>
      <c r="D640" s="312"/>
      <c r="E640" s="317"/>
      <c r="F640" s="318"/>
      <c r="G640" s="309">
        <f>G641</f>
        <v>53601.2</v>
      </c>
    </row>
    <row r="641" spans="1:7" ht="15.75" thickBot="1">
      <c r="A641" s="165" t="s">
        <v>280</v>
      </c>
      <c r="B641" s="79">
        <v>911</v>
      </c>
      <c r="C641" s="80" t="s">
        <v>399</v>
      </c>
      <c r="D641" s="80"/>
      <c r="E641" s="37"/>
      <c r="F641" s="36"/>
      <c r="G641" s="127">
        <f>G642+G711</f>
        <v>53601.2</v>
      </c>
    </row>
    <row r="642" spans="1:7" ht="15.75" thickBot="1">
      <c r="A642" s="165" t="s">
        <v>387</v>
      </c>
      <c r="B642" s="79">
        <v>911</v>
      </c>
      <c r="C642" s="80" t="s">
        <v>399</v>
      </c>
      <c r="D642" s="80" t="s">
        <v>394</v>
      </c>
      <c r="E642" s="37"/>
      <c r="F642" s="36"/>
      <c r="G642" s="127">
        <f>G643</f>
        <v>48001</v>
      </c>
    </row>
    <row r="643" spans="1:7" ht="51.75" thickBot="1">
      <c r="A643" s="54" t="s">
        <v>892</v>
      </c>
      <c r="B643" s="36">
        <v>911</v>
      </c>
      <c r="C643" s="37" t="s">
        <v>399</v>
      </c>
      <c r="D643" s="37" t="s">
        <v>394</v>
      </c>
      <c r="E643" s="29" t="s">
        <v>68</v>
      </c>
      <c r="F643" s="29"/>
      <c r="G643" s="116">
        <f>G644+G670+G698+G704</f>
        <v>48001</v>
      </c>
    </row>
    <row r="644" spans="1:7" ht="39" thickBot="1">
      <c r="A644" s="93" t="s">
        <v>896</v>
      </c>
      <c r="B644" s="75">
        <v>911</v>
      </c>
      <c r="C644" s="76" t="s">
        <v>399</v>
      </c>
      <c r="D644" s="76" t="s">
        <v>394</v>
      </c>
      <c r="E644" s="131" t="s">
        <v>69</v>
      </c>
      <c r="F644" s="131"/>
      <c r="G644" s="132">
        <f>G645</f>
        <v>26367.4</v>
      </c>
    </row>
    <row r="645" spans="1:7" ht="39" thickBot="1">
      <c r="A645" s="54" t="s">
        <v>680</v>
      </c>
      <c r="B645" s="36">
        <v>911</v>
      </c>
      <c r="C645" s="37" t="s">
        <v>399</v>
      </c>
      <c r="D645" s="37" t="s">
        <v>394</v>
      </c>
      <c r="E645" s="29" t="s">
        <v>70</v>
      </c>
      <c r="F645" s="30"/>
      <c r="G645" s="116">
        <f>G646+G649+G652+G655+G659+G662+G664+G657+G666+G668</f>
        <v>26367.4</v>
      </c>
    </row>
    <row r="646" spans="1:7" ht="15.75" thickBot="1">
      <c r="A646" s="51" t="s">
        <v>422</v>
      </c>
      <c r="B646" s="136">
        <v>911</v>
      </c>
      <c r="C646" s="122" t="s">
        <v>399</v>
      </c>
      <c r="D646" s="122" t="s">
        <v>394</v>
      </c>
      <c r="E646" s="30" t="s">
        <v>71</v>
      </c>
      <c r="F646" s="30"/>
      <c r="G646" s="117">
        <f>G647+G648</f>
        <v>16818.5</v>
      </c>
    </row>
    <row r="647" spans="1:7" ht="37.5" thickBot="1">
      <c r="A647" s="5" t="s">
        <v>413</v>
      </c>
      <c r="B647" s="32">
        <v>911</v>
      </c>
      <c r="C647" s="30" t="s">
        <v>399</v>
      </c>
      <c r="D647" s="30" t="s">
        <v>394</v>
      </c>
      <c r="E647" s="30" t="s">
        <v>71</v>
      </c>
      <c r="F647" s="30" t="s">
        <v>321</v>
      </c>
      <c r="G647" s="117">
        <v>16758.5</v>
      </c>
    </row>
    <row r="648" spans="1:7" ht="15.75" thickBot="1">
      <c r="A648" s="166" t="s">
        <v>418</v>
      </c>
      <c r="B648" s="32">
        <v>911</v>
      </c>
      <c r="C648" s="30" t="s">
        <v>399</v>
      </c>
      <c r="D648" s="30" t="s">
        <v>394</v>
      </c>
      <c r="E648" s="30" t="s">
        <v>71</v>
      </c>
      <c r="F648" s="30" t="s">
        <v>248</v>
      </c>
      <c r="G648" s="117">
        <v>60</v>
      </c>
    </row>
    <row r="649" spans="1:7" ht="26.25" thickBot="1">
      <c r="A649" s="370" t="s">
        <v>423</v>
      </c>
      <c r="B649" s="136">
        <v>911</v>
      </c>
      <c r="C649" s="122" t="s">
        <v>399</v>
      </c>
      <c r="D649" s="122" t="s">
        <v>394</v>
      </c>
      <c r="E649" s="30" t="s">
        <v>72</v>
      </c>
      <c r="F649" s="29"/>
      <c r="G649" s="117">
        <f>G650+G651</f>
        <v>6700</v>
      </c>
    </row>
    <row r="650" spans="1:7" ht="15.75" thickBot="1">
      <c r="A650" s="27" t="s">
        <v>410</v>
      </c>
      <c r="B650" s="32">
        <v>911</v>
      </c>
      <c r="C650" s="30" t="s">
        <v>399</v>
      </c>
      <c r="D650" s="30" t="s">
        <v>394</v>
      </c>
      <c r="E650" s="30" t="s">
        <v>72</v>
      </c>
      <c r="F650" s="30" t="s">
        <v>424</v>
      </c>
      <c r="G650" s="117">
        <v>6700</v>
      </c>
    </row>
    <row r="651" spans="1:7" ht="15.75" thickBot="1">
      <c r="A651" s="42" t="s">
        <v>411</v>
      </c>
      <c r="B651" s="32">
        <v>911</v>
      </c>
      <c r="C651" s="30" t="s">
        <v>399</v>
      </c>
      <c r="D651" s="30" t="s">
        <v>394</v>
      </c>
      <c r="E651" s="30" t="s">
        <v>72</v>
      </c>
      <c r="F651" s="30" t="s">
        <v>320</v>
      </c>
      <c r="G651" s="117"/>
    </row>
    <row r="652" spans="1:7" ht="26.25" thickBot="1">
      <c r="A652" s="370" t="s">
        <v>0</v>
      </c>
      <c r="B652" s="136">
        <v>911</v>
      </c>
      <c r="C652" s="122" t="s">
        <v>399</v>
      </c>
      <c r="D652" s="122" t="s">
        <v>394</v>
      </c>
      <c r="E652" s="30" t="s">
        <v>73</v>
      </c>
      <c r="F652" s="30"/>
      <c r="G652" s="117">
        <f>G653+G654</f>
        <v>0</v>
      </c>
    </row>
    <row r="653" spans="1:7" ht="36.75" thickBot="1">
      <c r="A653" s="27" t="s">
        <v>413</v>
      </c>
      <c r="B653" s="32">
        <v>911</v>
      </c>
      <c r="C653" s="30" t="s">
        <v>399</v>
      </c>
      <c r="D653" s="30" t="s">
        <v>394</v>
      </c>
      <c r="E653" s="30" t="s">
        <v>73</v>
      </c>
      <c r="F653" s="45" t="s">
        <v>321</v>
      </c>
      <c r="G653" s="117"/>
    </row>
    <row r="654" spans="1:7" ht="15.75" thickBot="1">
      <c r="A654" s="27" t="s">
        <v>410</v>
      </c>
      <c r="B654" s="32">
        <v>911</v>
      </c>
      <c r="C654" s="30" t="s">
        <v>399</v>
      </c>
      <c r="D654" s="30" t="s">
        <v>394</v>
      </c>
      <c r="E654" s="30" t="s">
        <v>73</v>
      </c>
      <c r="F654" s="45" t="s">
        <v>424</v>
      </c>
      <c r="G654" s="117"/>
    </row>
    <row r="655" spans="1:7" ht="26.25" thickBot="1">
      <c r="A655" s="52" t="s">
        <v>2</v>
      </c>
      <c r="B655" s="136">
        <v>911</v>
      </c>
      <c r="C655" s="122" t="s">
        <v>399</v>
      </c>
      <c r="D655" s="122" t="s">
        <v>394</v>
      </c>
      <c r="E655" s="30" t="s">
        <v>74</v>
      </c>
      <c r="F655" s="29"/>
      <c r="G655" s="117">
        <f>G656</f>
        <v>306</v>
      </c>
    </row>
    <row r="656" spans="1:7" ht="15.75" thickBot="1">
      <c r="A656" s="27" t="s">
        <v>410</v>
      </c>
      <c r="B656" s="32">
        <v>911</v>
      </c>
      <c r="C656" s="30" t="s">
        <v>399</v>
      </c>
      <c r="D656" s="30" t="s">
        <v>394</v>
      </c>
      <c r="E656" s="30" t="s">
        <v>74</v>
      </c>
      <c r="F656" s="30" t="s">
        <v>424</v>
      </c>
      <c r="G656" s="117">
        <v>306</v>
      </c>
    </row>
    <row r="657" spans="1:7" ht="39" thickBot="1">
      <c r="A657" s="52" t="s">
        <v>672</v>
      </c>
      <c r="B657" s="136">
        <v>911</v>
      </c>
      <c r="C657" s="122" t="s">
        <v>399</v>
      </c>
      <c r="D657" s="122" t="s">
        <v>394</v>
      </c>
      <c r="E657" s="30" t="s">
        <v>631</v>
      </c>
      <c r="F657" s="29"/>
      <c r="G657" s="117">
        <f>G658</f>
        <v>0</v>
      </c>
    </row>
    <row r="658" spans="1:7" ht="15.75" thickBot="1">
      <c r="A658" s="27" t="s">
        <v>410</v>
      </c>
      <c r="B658" s="32">
        <v>911</v>
      </c>
      <c r="C658" s="30" t="s">
        <v>399</v>
      </c>
      <c r="D658" s="30" t="s">
        <v>394</v>
      </c>
      <c r="E658" s="30" t="s">
        <v>631</v>
      </c>
      <c r="F658" s="30" t="s">
        <v>424</v>
      </c>
      <c r="G658" s="117"/>
    </row>
    <row r="659" spans="1:7" ht="24.75" thickBot="1">
      <c r="A659" s="61" t="s">
        <v>67</v>
      </c>
      <c r="B659" s="159">
        <v>911</v>
      </c>
      <c r="C659" s="160" t="s">
        <v>399</v>
      </c>
      <c r="D659" s="160" t="s">
        <v>394</v>
      </c>
      <c r="E659" s="30" t="s">
        <v>75</v>
      </c>
      <c r="F659" s="30"/>
      <c r="G659" s="117">
        <f>G660+G661</f>
        <v>292.89999999999998</v>
      </c>
    </row>
    <row r="660" spans="1:7" ht="24.75" thickBot="1">
      <c r="A660" s="27" t="s">
        <v>410</v>
      </c>
      <c r="B660" s="32">
        <v>911</v>
      </c>
      <c r="C660" s="30" t="s">
        <v>399</v>
      </c>
      <c r="D660" s="30" t="s">
        <v>394</v>
      </c>
      <c r="E660" s="30" t="s">
        <v>75</v>
      </c>
      <c r="F660" s="30" t="s">
        <v>424</v>
      </c>
      <c r="G660" s="117">
        <v>260.89999999999998</v>
      </c>
    </row>
    <row r="661" spans="1:7" ht="24.75" thickBot="1">
      <c r="A661" s="27" t="s">
        <v>418</v>
      </c>
      <c r="B661" s="44">
        <v>911</v>
      </c>
      <c r="C661" s="45" t="s">
        <v>399</v>
      </c>
      <c r="D661" s="45" t="s">
        <v>394</v>
      </c>
      <c r="E661" s="30" t="s">
        <v>75</v>
      </c>
      <c r="F661" s="45" t="s">
        <v>248</v>
      </c>
      <c r="G661" s="117">
        <v>32</v>
      </c>
    </row>
    <row r="662" spans="1:7" ht="37.5" thickBot="1">
      <c r="A662" s="46" t="s">
        <v>769</v>
      </c>
      <c r="B662" s="159">
        <v>911</v>
      </c>
      <c r="C662" s="160" t="s">
        <v>399</v>
      </c>
      <c r="D662" s="160" t="s">
        <v>394</v>
      </c>
      <c r="E662" s="8" t="s">
        <v>567</v>
      </c>
      <c r="F662" s="8"/>
      <c r="G662" s="21">
        <f>G663</f>
        <v>0</v>
      </c>
    </row>
    <row r="663" spans="1:7" ht="37.5" thickBot="1">
      <c r="A663" s="5" t="s">
        <v>413</v>
      </c>
      <c r="B663" s="32">
        <v>911</v>
      </c>
      <c r="C663" s="30" t="s">
        <v>399</v>
      </c>
      <c r="D663" s="30" t="s">
        <v>394</v>
      </c>
      <c r="E663" s="8" t="s">
        <v>567</v>
      </c>
      <c r="F663" s="8" t="s">
        <v>321</v>
      </c>
      <c r="G663" s="21"/>
    </row>
    <row r="664" spans="1:7" ht="96.75" thickBot="1">
      <c r="A664" s="27" t="s">
        <v>770</v>
      </c>
      <c r="B664" s="159">
        <v>911</v>
      </c>
      <c r="C664" s="160" t="s">
        <v>399</v>
      </c>
      <c r="D664" s="160" t="s">
        <v>394</v>
      </c>
      <c r="E664" s="8" t="s">
        <v>606</v>
      </c>
      <c r="F664" s="8"/>
      <c r="G664" s="21">
        <f>G665</f>
        <v>2000</v>
      </c>
    </row>
    <row r="665" spans="1:7" ht="37.5" thickBot="1">
      <c r="A665" s="5" t="s">
        <v>413</v>
      </c>
      <c r="B665" s="32">
        <v>911</v>
      </c>
      <c r="C665" s="30" t="s">
        <v>399</v>
      </c>
      <c r="D665" s="30" t="s">
        <v>394</v>
      </c>
      <c r="E665" s="8" t="s">
        <v>606</v>
      </c>
      <c r="F665" s="8" t="s">
        <v>321</v>
      </c>
      <c r="G665" s="21">
        <v>2000</v>
      </c>
    </row>
    <row r="666" spans="1:7" ht="24.75" thickBot="1">
      <c r="A666" s="43" t="s">
        <v>748</v>
      </c>
      <c r="B666" s="159">
        <v>911</v>
      </c>
      <c r="C666" s="160" t="s">
        <v>399</v>
      </c>
      <c r="D666" s="160" t="s">
        <v>394</v>
      </c>
      <c r="E666" s="8" t="s">
        <v>924</v>
      </c>
      <c r="F666" s="8"/>
      <c r="G666" s="21">
        <f>G667</f>
        <v>237.5</v>
      </c>
    </row>
    <row r="667" spans="1:7" ht="15.75" thickBot="1">
      <c r="A667" s="43" t="s">
        <v>410</v>
      </c>
      <c r="B667" s="32">
        <v>911</v>
      </c>
      <c r="C667" s="30" t="s">
        <v>399</v>
      </c>
      <c r="D667" s="30" t="s">
        <v>394</v>
      </c>
      <c r="E667" s="8" t="s">
        <v>924</v>
      </c>
      <c r="F667" s="8" t="s">
        <v>424</v>
      </c>
      <c r="G667" s="21">
        <v>237.5</v>
      </c>
    </row>
    <row r="668" spans="1:7" ht="24.75" thickBot="1">
      <c r="A668" s="43" t="s">
        <v>918</v>
      </c>
      <c r="B668" s="159">
        <v>911</v>
      </c>
      <c r="C668" s="160" t="s">
        <v>399</v>
      </c>
      <c r="D668" s="160" t="s">
        <v>394</v>
      </c>
      <c r="E668" s="8" t="s">
        <v>924</v>
      </c>
      <c r="F668" s="8"/>
      <c r="G668" s="21">
        <f>G669</f>
        <v>12.5</v>
      </c>
    </row>
    <row r="669" spans="1:7" ht="15.75" thickBot="1">
      <c r="A669" s="43" t="s">
        <v>410</v>
      </c>
      <c r="B669" s="32">
        <v>911</v>
      </c>
      <c r="C669" s="30" t="s">
        <v>399</v>
      </c>
      <c r="D669" s="30" t="s">
        <v>394</v>
      </c>
      <c r="E669" s="8" t="s">
        <v>924</v>
      </c>
      <c r="F669" s="8" t="s">
        <v>424</v>
      </c>
      <c r="G669" s="21">
        <v>12.5</v>
      </c>
    </row>
    <row r="670" spans="1:7" ht="52.5" thickBot="1">
      <c r="A670" s="77" t="s">
        <v>897</v>
      </c>
      <c r="B670" s="75">
        <v>911</v>
      </c>
      <c r="C670" s="76" t="s">
        <v>399</v>
      </c>
      <c r="D670" s="76" t="s">
        <v>394</v>
      </c>
      <c r="E670" s="131" t="s">
        <v>77</v>
      </c>
      <c r="F670" s="131"/>
      <c r="G670" s="132">
        <f>G671</f>
        <v>21633.599999999999</v>
      </c>
    </row>
    <row r="671" spans="1:7" ht="51.75" thickBot="1">
      <c r="A671" s="50" t="s">
        <v>681</v>
      </c>
      <c r="B671" s="36">
        <v>911</v>
      </c>
      <c r="C671" s="37" t="s">
        <v>399</v>
      </c>
      <c r="D671" s="37" t="s">
        <v>394</v>
      </c>
      <c r="E671" s="29" t="s">
        <v>78</v>
      </c>
      <c r="F671" s="30"/>
      <c r="G671" s="116">
        <f>G672+G674+G677+G680+G684+G686+G688+G690+G692+G682+G694+G696</f>
        <v>21633.599999999999</v>
      </c>
    </row>
    <row r="672" spans="1:7" ht="15.75" thickBot="1">
      <c r="A672" s="51" t="s">
        <v>422</v>
      </c>
      <c r="B672" s="136">
        <v>911</v>
      </c>
      <c r="C672" s="122" t="s">
        <v>399</v>
      </c>
      <c r="D672" s="122" t="s">
        <v>394</v>
      </c>
      <c r="E672" s="30" t="s">
        <v>79</v>
      </c>
      <c r="F672" s="30"/>
      <c r="G672" s="117">
        <f>G673</f>
        <v>15669.5</v>
      </c>
    </row>
    <row r="673" spans="1:7" ht="37.5" thickBot="1">
      <c r="A673" s="5" t="s">
        <v>413</v>
      </c>
      <c r="B673" s="32">
        <v>911</v>
      </c>
      <c r="C673" s="30" t="s">
        <v>399</v>
      </c>
      <c r="D673" s="30" t="s">
        <v>394</v>
      </c>
      <c r="E673" s="30" t="s">
        <v>79</v>
      </c>
      <c r="F673" s="30" t="s">
        <v>321</v>
      </c>
      <c r="G673" s="117">
        <v>15669.5</v>
      </c>
    </row>
    <row r="674" spans="1:7" ht="26.25" thickBot="1">
      <c r="A674" s="370" t="s">
        <v>423</v>
      </c>
      <c r="B674" s="136">
        <v>911</v>
      </c>
      <c r="C674" s="122" t="s">
        <v>399</v>
      </c>
      <c r="D674" s="122" t="s">
        <v>394</v>
      </c>
      <c r="E674" s="30" t="s">
        <v>80</v>
      </c>
      <c r="F674" s="30"/>
      <c r="G674" s="117">
        <f>G675+G676</f>
        <v>3445.6</v>
      </c>
    </row>
    <row r="675" spans="1:7" ht="15.75" thickBot="1">
      <c r="A675" s="27" t="s">
        <v>410</v>
      </c>
      <c r="B675" s="32">
        <v>911</v>
      </c>
      <c r="C675" s="30" t="s">
        <v>399</v>
      </c>
      <c r="D675" s="30" t="s">
        <v>394</v>
      </c>
      <c r="E675" s="30" t="s">
        <v>80</v>
      </c>
      <c r="F675" s="30" t="s">
        <v>424</v>
      </c>
      <c r="G675" s="117">
        <f>3395.6+50</f>
        <v>3445.6</v>
      </c>
    </row>
    <row r="676" spans="1:7" ht="15.75" thickBot="1">
      <c r="A676" s="42" t="s">
        <v>411</v>
      </c>
      <c r="B676" s="32">
        <v>911</v>
      </c>
      <c r="C676" s="30" t="s">
        <v>399</v>
      </c>
      <c r="D676" s="30" t="s">
        <v>394</v>
      </c>
      <c r="E676" s="30" t="s">
        <v>80</v>
      </c>
      <c r="F676" s="30" t="s">
        <v>320</v>
      </c>
      <c r="G676" s="117"/>
    </row>
    <row r="677" spans="1:7" ht="26.25" thickBot="1">
      <c r="A677" s="370" t="s">
        <v>0</v>
      </c>
      <c r="B677" s="136">
        <v>911</v>
      </c>
      <c r="C677" s="122" t="s">
        <v>399</v>
      </c>
      <c r="D677" s="122" t="s">
        <v>394</v>
      </c>
      <c r="E677" s="30" t="s">
        <v>81</v>
      </c>
      <c r="F677" s="30"/>
      <c r="G677" s="117">
        <f>G679+G678</f>
        <v>0</v>
      </c>
    </row>
    <row r="678" spans="1:7" ht="51.75" thickBot="1">
      <c r="A678" s="370" t="s">
        <v>413</v>
      </c>
      <c r="B678" s="136">
        <v>911</v>
      </c>
      <c r="C678" s="122" t="s">
        <v>399</v>
      </c>
      <c r="D678" s="122" t="s">
        <v>394</v>
      </c>
      <c r="E678" s="30" t="s">
        <v>81</v>
      </c>
      <c r="F678" s="30" t="s">
        <v>321</v>
      </c>
      <c r="G678" s="117"/>
    </row>
    <row r="679" spans="1:7" ht="15.75" thickBot="1">
      <c r="A679" s="27" t="s">
        <v>410</v>
      </c>
      <c r="B679" s="32">
        <v>911</v>
      </c>
      <c r="C679" s="30" t="s">
        <v>399</v>
      </c>
      <c r="D679" s="30" t="s">
        <v>394</v>
      </c>
      <c r="E679" s="30" t="s">
        <v>81</v>
      </c>
      <c r="F679" s="45" t="s">
        <v>424</v>
      </c>
      <c r="G679" s="117"/>
    </row>
    <row r="680" spans="1:7" ht="26.25" thickBot="1">
      <c r="A680" s="52" t="s">
        <v>2</v>
      </c>
      <c r="B680" s="136">
        <v>911</v>
      </c>
      <c r="C680" s="122" t="s">
        <v>399</v>
      </c>
      <c r="D680" s="122" t="s">
        <v>394</v>
      </c>
      <c r="E680" s="30" t="s">
        <v>82</v>
      </c>
      <c r="F680" s="30"/>
      <c r="G680" s="117">
        <f>G681</f>
        <v>407.7</v>
      </c>
    </row>
    <row r="681" spans="1:7" ht="15.75" thickBot="1">
      <c r="A681" s="27" t="s">
        <v>410</v>
      </c>
      <c r="B681" s="32">
        <v>911</v>
      </c>
      <c r="C681" s="30" t="s">
        <v>399</v>
      </c>
      <c r="D681" s="30" t="s">
        <v>394</v>
      </c>
      <c r="E681" s="30" t="s">
        <v>82</v>
      </c>
      <c r="F681" s="30" t="s">
        <v>424</v>
      </c>
      <c r="G681" s="117">
        <f>377.7+30</f>
        <v>407.7</v>
      </c>
    </row>
    <row r="682" spans="1:7" ht="39" thickBot="1">
      <c r="A682" s="52" t="s">
        <v>672</v>
      </c>
      <c r="B682" s="136">
        <v>911</v>
      </c>
      <c r="C682" s="122" t="s">
        <v>399</v>
      </c>
      <c r="D682" s="122" t="s">
        <v>394</v>
      </c>
      <c r="E682" s="30" t="s">
        <v>632</v>
      </c>
      <c r="F682" s="30"/>
      <c r="G682" s="117">
        <f>G683</f>
        <v>0</v>
      </c>
    </row>
    <row r="683" spans="1:7" ht="15.75" thickBot="1">
      <c r="A683" s="27" t="s">
        <v>410</v>
      </c>
      <c r="B683" s="32">
        <v>911</v>
      </c>
      <c r="C683" s="30" t="s">
        <v>399</v>
      </c>
      <c r="D683" s="30" t="s">
        <v>394</v>
      </c>
      <c r="E683" s="30" t="s">
        <v>632</v>
      </c>
      <c r="F683" s="30" t="s">
        <v>424</v>
      </c>
      <c r="G683" s="117"/>
    </row>
    <row r="684" spans="1:7" ht="24.75" thickBot="1">
      <c r="A684" s="61" t="s">
        <v>67</v>
      </c>
      <c r="B684" s="136">
        <v>911</v>
      </c>
      <c r="C684" s="122" t="s">
        <v>399</v>
      </c>
      <c r="D684" s="122" t="s">
        <v>394</v>
      </c>
      <c r="E684" s="30" t="s">
        <v>83</v>
      </c>
      <c r="F684" s="30"/>
      <c r="G684" s="117">
        <f>G685</f>
        <v>0</v>
      </c>
    </row>
    <row r="685" spans="1:7" s="18" customFormat="1" ht="24.75" thickBot="1">
      <c r="A685" s="27" t="s">
        <v>410</v>
      </c>
      <c r="B685" s="32">
        <v>911</v>
      </c>
      <c r="C685" s="30" t="s">
        <v>399</v>
      </c>
      <c r="D685" s="30" t="s">
        <v>394</v>
      </c>
      <c r="E685" s="30" t="s">
        <v>83</v>
      </c>
      <c r="F685" s="30" t="s">
        <v>424</v>
      </c>
      <c r="G685" s="117"/>
    </row>
    <row r="686" spans="1:7" s="18" customFormat="1" ht="51.75" thickBot="1">
      <c r="A686" s="370" t="s">
        <v>360</v>
      </c>
      <c r="B686" s="136">
        <v>911</v>
      </c>
      <c r="C686" s="122" t="s">
        <v>399</v>
      </c>
      <c r="D686" s="122" t="s">
        <v>394</v>
      </c>
      <c r="E686" s="45" t="s">
        <v>837</v>
      </c>
      <c r="F686" s="30"/>
      <c r="G686" s="117">
        <f>G687</f>
        <v>48.7</v>
      </c>
    </row>
    <row r="687" spans="1:7" s="18" customFormat="1" ht="15.75" thickBot="1">
      <c r="A687" s="27" t="s">
        <v>410</v>
      </c>
      <c r="B687" s="32">
        <v>911</v>
      </c>
      <c r="C687" s="30" t="s">
        <v>399</v>
      </c>
      <c r="D687" s="30" t="s">
        <v>394</v>
      </c>
      <c r="E687" s="45" t="s">
        <v>837</v>
      </c>
      <c r="F687" s="30" t="s">
        <v>424</v>
      </c>
      <c r="G687" s="117">
        <v>48.7</v>
      </c>
    </row>
    <row r="688" spans="1:7" ht="51.75" thickBot="1">
      <c r="A688" s="370" t="s">
        <v>361</v>
      </c>
      <c r="B688" s="136">
        <v>911</v>
      </c>
      <c r="C688" s="122" t="s">
        <v>399</v>
      </c>
      <c r="D688" s="122" t="s">
        <v>394</v>
      </c>
      <c r="E688" s="45" t="s">
        <v>837</v>
      </c>
      <c r="F688" s="30"/>
      <c r="G688" s="117">
        <f>G689</f>
        <v>2.6</v>
      </c>
    </row>
    <row r="689" spans="1:7" s="18" customFormat="1" ht="15.75" thickBot="1">
      <c r="A689" s="27" t="s">
        <v>410</v>
      </c>
      <c r="B689" s="32">
        <v>911</v>
      </c>
      <c r="C689" s="30" t="s">
        <v>399</v>
      </c>
      <c r="D689" s="30" t="s">
        <v>394</v>
      </c>
      <c r="E689" s="45" t="s">
        <v>837</v>
      </c>
      <c r="F689" s="30" t="s">
        <v>424</v>
      </c>
      <c r="G689" s="117">
        <v>2.6</v>
      </c>
    </row>
    <row r="690" spans="1:7" ht="37.5" thickBot="1">
      <c r="A690" s="46" t="s">
        <v>769</v>
      </c>
      <c r="B690" s="159">
        <v>911</v>
      </c>
      <c r="C690" s="160" t="s">
        <v>399</v>
      </c>
      <c r="D690" s="160" t="s">
        <v>394</v>
      </c>
      <c r="E690" s="8" t="s">
        <v>568</v>
      </c>
      <c r="F690" s="8"/>
      <c r="G690" s="21">
        <f>G691</f>
        <v>0</v>
      </c>
    </row>
    <row r="691" spans="1:7" ht="37.5" thickBot="1">
      <c r="A691" s="5" t="s">
        <v>413</v>
      </c>
      <c r="B691" s="32">
        <v>911</v>
      </c>
      <c r="C691" s="30" t="s">
        <v>399</v>
      </c>
      <c r="D691" s="30" t="s">
        <v>394</v>
      </c>
      <c r="E691" s="8" t="s">
        <v>568</v>
      </c>
      <c r="F691" s="8" t="s">
        <v>321</v>
      </c>
      <c r="G691" s="21">
        <v>0</v>
      </c>
    </row>
    <row r="692" spans="1:7" ht="96.75" thickBot="1">
      <c r="A692" s="27" t="s">
        <v>770</v>
      </c>
      <c r="B692" s="159">
        <v>911</v>
      </c>
      <c r="C692" s="160" t="s">
        <v>399</v>
      </c>
      <c r="D692" s="160" t="s">
        <v>394</v>
      </c>
      <c r="E692" s="8" t="s">
        <v>605</v>
      </c>
      <c r="F692" s="8"/>
      <c r="G692" s="21">
        <f>G693</f>
        <v>2000</v>
      </c>
    </row>
    <row r="693" spans="1:7" ht="37.5" thickBot="1">
      <c r="A693" s="5" t="s">
        <v>413</v>
      </c>
      <c r="B693" s="32">
        <v>911</v>
      </c>
      <c r="C693" s="30" t="s">
        <v>399</v>
      </c>
      <c r="D693" s="30" t="s">
        <v>394</v>
      </c>
      <c r="E693" s="8" t="s">
        <v>605</v>
      </c>
      <c r="F693" s="8" t="s">
        <v>321</v>
      </c>
      <c r="G693" s="21">
        <v>2000</v>
      </c>
    </row>
    <row r="694" spans="1:7" ht="24.75" thickBot="1">
      <c r="A694" s="43" t="s">
        <v>748</v>
      </c>
      <c r="B694" s="159">
        <v>911</v>
      </c>
      <c r="C694" s="160" t="s">
        <v>399</v>
      </c>
      <c r="D694" s="160" t="s">
        <v>394</v>
      </c>
      <c r="E694" s="8" t="s">
        <v>925</v>
      </c>
      <c r="F694" s="8"/>
      <c r="G694" s="21">
        <f>G695</f>
        <v>56.5</v>
      </c>
    </row>
    <row r="695" spans="1:7" ht="15.75" thickBot="1">
      <c r="A695" s="43" t="s">
        <v>410</v>
      </c>
      <c r="B695" s="32">
        <v>911</v>
      </c>
      <c r="C695" s="30" t="s">
        <v>399</v>
      </c>
      <c r="D695" s="30" t="s">
        <v>394</v>
      </c>
      <c r="E695" s="8" t="s">
        <v>925</v>
      </c>
      <c r="F695" s="8" t="s">
        <v>424</v>
      </c>
      <c r="G695" s="21">
        <v>56.5</v>
      </c>
    </row>
    <row r="696" spans="1:7" ht="24.75" thickBot="1">
      <c r="A696" s="43" t="s">
        <v>918</v>
      </c>
      <c r="B696" s="159">
        <v>911</v>
      </c>
      <c r="C696" s="160" t="s">
        <v>399</v>
      </c>
      <c r="D696" s="160" t="s">
        <v>394</v>
      </c>
      <c r="E696" s="8" t="s">
        <v>925</v>
      </c>
      <c r="F696" s="8"/>
      <c r="G696" s="21">
        <f>G697</f>
        <v>3</v>
      </c>
    </row>
    <row r="697" spans="1:7" ht="15.75" thickBot="1">
      <c r="A697" s="43" t="s">
        <v>410</v>
      </c>
      <c r="B697" s="32">
        <v>911</v>
      </c>
      <c r="C697" s="30" t="s">
        <v>399</v>
      </c>
      <c r="D697" s="30" t="s">
        <v>394</v>
      </c>
      <c r="E697" s="8" t="s">
        <v>925</v>
      </c>
      <c r="F697" s="8" t="s">
        <v>424</v>
      </c>
      <c r="G697" s="21">
        <v>3</v>
      </c>
    </row>
    <row r="698" spans="1:7" ht="51.75" thickBot="1">
      <c r="A698" s="189" t="s">
        <v>894</v>
      </c>
      <c r="B698" s="190">
        <v>911</v>
      </c>
      <c r="C698" s="191" t="s">
        <v>399</v>
      </c>
      <c r="D698" s="191" t="s">
        <v>394</v>
      </c>
      <c r="E698" s="186" t="s">
        <v>96</v>
      </c>
      <c r="F698" s="194"/>
      <c r="G698" s="192">
        <f>G699</f>
        <v>0</v>
      </c>
    </row>
    <row r="699" spans="1:7" ht="51.75" thickBot="1">
      <c r="A699" s="58" t="s">
        <v>289</v>
      </c>
      <c r="B699" s="36">
        <v>911</v>
      </c>
      <c r="C699" s="37" t="s">
        <v>399</v>
      </c>
      <c r="D699" s="37" t="s">
        <v>394</v>
      </c>
      <c r="E699" s="29" t="s">
        <v>97</v>
      </c>
      <c r="F699" s="30"/>
      <c r="G699" s="117">
        <f>G700+G702</f>
        <v>0</v>
      </c>
    </row>
    <row r="700" spans="1:7" ht="26.25" thickBot="1">
      <c r="A700" s="370" t="s">
        <v>423</v>
      </c>
      <c r="B700" s="33">
        <v>911</v>
      </c>
      <c r="C700" s="70" t="s">
        <v>399</v>
      </c>
      <c r="D700" s="70" t="s">
        <v>394</v>
      </c>
      <c r="E700" s="30" t="s">
        <v>98</v>
      </c>
      <c r="F700" s="30"/>
      <c r="G700" s="117">
        <f>G701</f>
        <v>0</v>
      </c>
    </row>
    <row r="701" spans="1:7" ht="15.75" thickBot="1">
      <c r="A701" s="27" t="s">
        <v>410</v>
      </c>
      <c r="B701" s="33">
        <v>911</v>
      </c>
      <c r="C701" s="70" t="s">
        <v>399</v>
      </c>
      <c r="D701" s="70" t="s">
        <v>394</v>
      </c>
      <c r="E701" s="30" t="s">
        <v>98</v>
      </c>
      <c r="F701" s="30" t="s">
        <v>424</v>
      </c>
      <c r="G701" s="117"/>
    </row>
    <row r="702" spans="1:7" ht="26.25" thickBot="1">
      <c r="A702" s="370" t="s">
        <v>2</v>
      </c>
      <c r="B702" s="33">
        <v>911</v>
      </c>
      <c r="C702" s="70" t="s">
        <v>399</v>
      </c>
      <c r="D702" s="70" t="s">
        <v>394</v>
      </c>
      <c r="E702" s="30" t="s">
        <v>99</v>
      </c>
      <c r="F702" s="30"/>
      <c r="G702" s="117">
        <f>G703</f>
        <v>0</v>
      </c>
    </row>
    <row r="703" spans="1:7" ht="15.75" thickBot="1">
      <c r="A703" s="27" t="s">
        <v>410</v>
      </c>
      <c r="B703" s="33">
        <v>911</v>
      </c>
      <c r="C703" s="70" t="s">
        <v>399</v>
      </c>
      <c r="D703" s="70" t="s">
        <v>394</v>
      </c>
      <c r="E703" s="30" t="s">
        <v>99</v>
      </c>
      <c r="F703" s="30" t="s">
        <v>424</v>
      </c>
      <c r="G703" s="117"/>
    </row>
    <row r="704" spans="1:7" ht="64.5" thickBot="1">
      <c r="A704" s="189" t="s">
        <v>895</v>
      </c>
      <c r="B704" s="190">
        <v>911</v>
      </c>
      <c r="C704" s="191" t="s">
        <v>399</v>
      </c>
      <c r="D704" s="191" t="s">
        <v>394</v>
      </c>
      <c r="E704" s="186" t="s">
        <v>687</v>
      </c>
      <c r="F704" s="194"/>
      <c r="G704" s="192">
        <f>G705</f>
        <v>0</v>
      </c>
    </row>
    <row r="705" spans="1:7" ht="51.75" thickBot="1">
      <c r="A705" s="58" t="s">
        <v>290</v>
      </c>
      <c r="B705" s="36">
        <v>911</v>
      </c>
      <c r="C705" s="37" t="s">
        <v>399</v>
      </c>
      <c r="D705" s="37" t="s">
        <v>394</v>
      </c>
      <c r="E705" s="29" t="s">
        <v>100</v>
      </c>
      <c r="F705" s="30"/>
      <c r="G705" s="117">
        <f>G706</f>
        <v>0</v>
      </c>
    </row>
    <row r="706" spans="1:7" ht="51.75" thickBot="1">
      <c r="A706" s="370" t="s">
        <v>55</v>
      </c>
      <c r="B706" s="33">
        <v>911</v>
      </c>
      <c r="C706" s="70" t="s">
        <v>399</v>
      </c>
      <c r="D706" s="70" t="s">
        <v>394</v>
      </c>
      <c r="E706" s="30" t="s">
        <v>101</v>
      </c>
      <c r="F706" s="30"/>
      <c r="G706" s="117">
        <f>G707</f>
        <v>0</v>
      </c>
    </row>
    <row r="707" spans="1:7" ht="15.75" thickBot="1">
      <c r="A707" s="27" t="s">
        <v>410</v>
      </c>
      <c r="B707" s="33">
        <v>911</v>
      </c>
      <c r="C707" s="70" t="s">
        <v>399</v>
      </c>
      <c r="D707" s="70" t="s">
        <v>394</v>
      </c>
      <c r="E707" s="30" t="s">
        <v>101</v>
      </c>
      <c r="F707" s="30" t="s">
        <v>424</v>
      </c>
      <c r="G707" s="117"/>
    </row>
    <row r="708" spans="1:7" ht="26.25" thickBot="1">
      <c r="A708" s="164" t="s">
        <v>686</v>
      </c>
      <c r="B708" s="36">
        <v>911</v>
      </c>
      <c r="C708" s="37" t="s">
        <v>399</v>
      </c>
      <c r="D708" s="37" t="s">
        <v>394</v>
      </c>
      <c r="E708" s="29" t="s">
        <v>715</v>
      </c>
      <c r="F708" s="9"/>
      <c r="G708" s="116">
        <f>G709</f>
        <v>0</v>
      </c>
    </row>
    <row r="709" spans="1:7" ht="51.75" thickBot="1">
      <c r="A709" s="370" t="s">
        <v>55</v>
      </c>
      <c r="B709" s="33">
        <v>911</v>
      </c>
      <c r="C709" s="70" t="s">
        <v>399</v>
      </c>
      <c r="D709" s="70" t="s">
        <v>394</v>
      </c>
      <c r="E709" s="30" t="s">
        <v>716</v>
      </c>
      <c r="F709" s="8"/>
      <c r="G709" s="117">
        <f>G710</f>
        <v>0</v>
      </c>
    </row>
    <row r="710" spans="1:7" ht="15.75" thickBot="1">
      <c r="A710" s="167" t="s">
        <v>410</v>
      </c>
      <c r="B710" s="33">
        <v>911</v>
      </c>
      <c r="C710" s="70" t="s">
        <v>399</v>
      </c>
      <c r="D710" s="70" t="s">
        <v>394</v>
      </c>
      <c r="E710" s="30" t="s">
        <v>716</v>
      </c>
      <c r="F710" s="8" t="s">
        <v>424</v>
      </c>
      <c r="G710" s="117"/>
    </row>
    <row r="711" spans="1:7" ht="26.25" thickBot="1">
      <c r="A711" s="74" t="s">
        <v>281</v>
      </c>
      <c r="B711" s="75">
        <v>911</v>
      </c>
      <c r="C711" s="76" t="s">
        <v>399</v>
      </c>
      <c r="D711" s="76" t="s">
        <v>396</v>
      </c>
      <c r="E711" s="76"/>
      <c r="F711" s="76"/>
      <c r="G711" s="135">
        <f>G712+G729+G735</f>
        <v>5600.2</v>
      </c>
    </row>
    <row r="712" spans="1:7" ht="52.5" thickBot="1">
      <c r="A712" s="25" t="s">
        <v>898</v>
      </c>
      <c r="B712" s="79">
        <v>911</v>
      </c>
      <c r="C712" s="80" t="s">
        <v>399</v>
      </c>
      <c r="D712" s="80" t="s">
        <v>396</v>
      </c>
      <c r="E712" s="119" t="s">
        <v>84</v>
      </c>
      <c r="F712" s="119"/>
      <c r="G712" s="116">
        <f>G713</f>
        <v>5600.2</v>
      </c>
    </row>
    <row r="713" spans="1:7" ht="102.75" thickBot="1">
      <c r="A713" s="50" t="s">
        <v>682</v>
      </c>
      <c r="B713" s="36">
        <v>911</v>
      </c>
      <c r="C713" s="37" t="s">
        <v>399</v>
      </c>
      <c r="D713" s="37" t="s">
        <v>396</v>
      </c>
      <c r="E713" s="29" t="s">
        <v>85</v>
      </c>
      <c r="F713" s="30"/>
      <c r="G713" s="116">
        <f>G714+G717+G720+G723+G727+G725</f>
        <v>5600.2</v>
      </c>
    </row>
    <row r="714" spans="1:7" ht="15.75" thickBot="1">
      <c r="A714" s="51" t="s">
        <v>422</v>
      </c>
      <c r="B714" s="136">
        <v>911</v>
      </c>
      <c r="C714" s="69" t="s">
        <v>399</v>
      </c>
      <c r="D714" s="69" t="s">
        <v>396</v>
      </c>
      <c r="E714" s="8" t="s">
        <v>86</v>
      </c>
      <c r="F714" s="8"/>
      <c r="G714" s="21">
        <f>G715+G716</f>
        <v>5065.2</v>
      </c>
    </row>
    <row r="715" spans="1:7" ht="37.5" thickBot="1">
      <c r="A715" s="5" t="s">
        <v>413</v>
      </c>
      <c r="B715" s="32">
        <v>911</v>
      </c>
      <c r="C715" s="8" t="s">
        <v>399</v>
      </c>
      <c r="D715" s="8" t="s">
        <v>396</v>
      </c>
      <c r="E715" s="8" t="s">
        <v>86</v>
      </c>
      <c r="F715" s="8" t="s">
        <v>321</v>
      </c>
      <c r="G715" s="21">
        <v>5065.2</v>
      </c>
    </row>
    <row r="716" spans="1:7" ht="15.75" thickBot="1">
      <c r="A716" s="5" t="s">
        <v>418</v>
      </c>
      <c r="B716" s="32">
        <v>911</v>
      </c>
      <c r="C716" s="8" t="s">
        <v>399</v>
      </c>
      <c r="D716" s="8" t="s">
        <v>396</v>
      </c>
      <c r="E716" s="8" t="s">
        <v>86</v>
      </c>
      <c r="F716" s="8" t="s">
        <v>248</v>
      </c>
      <c r="G716" s="21"/>
    </row>
    <row r="717" spans="1:7" ht="26.25" thickBot="1">
      <c r="A717" s="370" t="s">
        <v>423</v>
      </c>
      <c r="B717" s="136">
        <v>911</v>
      </c>
      <c r="C717" s="69" t="s">
        <v>399</v>
      </c>
      <c r="D717" s="69" t="s">
        <v>396</v>
      </c>
      <c r="E717" s="8" t="s">
        <v>87</v>
      </c>
      <c r="F717" s="8"/>
      <c r="G717" s="21">
        <f>G718+G719</f>
        <v>516.29999999999995</v>
      </c>
    </row>
    <row r="718" spans="1:7" ht="15.75" thickBot="1">
      <c r="A718" s="27" t="s">
        <v>410</v>
      </c>
      <c r="B718" s="32">
        <v>911</v>
      </c>
      <c r="C718" s="8" t="s">
        <v>399</v>
      </c>
      <c r="D718" s="8" t="s">
        <v>396</v>
      </c>
      <c r="E718" s="8" t="s">
        <v>87</v>
      </c>
      <c r="F718" s="8" t="s">
        <v>424</v>
      </c>
      <c r="G718" s="21">
        <v>516.29999999999995</v>
      </c>
    </row>
    <row r="719" spans="1:7" ht="15.75" thickBot="1">
      <c r="A719" s="42" t="s">
        <v>411</v>
      </c>
      <c r="B719" s="32">
        <v>911</v>
      </c>
      <c r="C719" s="8" t="s">
        <v>399</v>
      </c>
      <c r="D719" s="8" t="s">
        <v>396</v>
      </c>
      <c r="E719" s="8" t="s">
        <v>87</v>
      </c>
      <c r="F719" s="8" t="s">
        <v>320</v>
      </c>
      <c r="G719" s="21"/>
    </row>
    <row r="720" spans="1:7" ht="26.25" thickBot="1">
      <c r="A720" s="370" t="s">
        <v>0</v>
      </c>
      <c r="B720" s="136">
        <v>911</v>
      </c>
      <c r="C720" s="69" t="s">
        <v>399</v>
      </c>
      <c r="D720" s="69" t="s">
        <v>396</v>
      </c>
      <c r="E720" s="8" t="s">
        <v>88</v>
      </c>
      <c r="F720" s="8"/>
      <c r="G720" s="21">
        <f>G722+G721</f>
        <v>3.3</v>
      </c>
    </row>
    <row r="721" spans="1:7" ht="51.75" thickBot="1">
      <c r="A721" s="370" t="s">
        <v>413</v>
      </c>
      <c r="B721" s="136">
        <v>911</v>
      </c>
      <c r="C721" s="69" t="s">
        <v>399</v>
      </c>
      <c r="D721" s="69" t="s">
        <v>396</v>
      </c>
      <c r="E721" s="8" t="s">
        <v>88</v>
      </c>
      <c r="F721" s="8" t="s">
        <v>321</v>
      </c>
      <c r="G721" s="21"/>
    </row>
    <row r="722" spans="1:7" ht="15.75" thickBot="1">
      <c r="A722" s="27" t="s">
        <v>410</v>
      </c>
      <c r="B722" s="32">
        <v>911</v>
      </c>
      <c r="C722" s="8" t="s">
        <v>399</v>
      </c>
      <c r="D722" s="8" t="s">
        <v>396</v>
      </c>
      <c r="E722" s="8" t="s">
        <v>88</v>
      </c>
      <c r="F722" s="8" t="s">
        <v>424</v>
      </c>
      <c r="G722" s="21">
        <v>3.3</v>
      </c>
    </row>
    <row r="723" spans="1:7" ht="26.25" thickBot="1">
      <c r="A723" s="52" t="s">
        <v>2</v>
      </c>
      <c r="B723" s="136">
        <v>911</v>
      </c>
      <c r="C723" s="69" t="s">
        <v>399</v>
      </c>
      <c r="D723" s="69" t="s">
        <v>396</v>
      </c>
      <c r="E723" s="8" t="s">
        <v>89</v>
      </c>
      <c r="F723" s="8"/>
      <c r="G723" s="16">
        <f>G724</f>
        <v>15.4</v>
      </c>
    </row>
    <row r="724" spans="1:7" ht="15.75" thickBot="1">
      <c r="A724" s="27" t="s">
        <v>410</v>
      </c>
      <c r="B724" s="32">
        <v>911</v>
      </c>
      <c r="C724" s="8" t="s">
        <v>399</v>
      </c>
      <c r="D724" s="8" t="s">
        <v>396</v>
      </c>
      <c r="E724" s="8" t="s">
        <v>89</v>
      </c>
      <c r="F724" s="8" t="s">
        <v>424</v>
      </c>
      <c r="G724" s="16">
        <v>15.4</v>
      </c>
    </row>
    <row r="725" spans="1:7" ht="39" thickBot="1">
      <c r="A725" s="52" t="s">
        <v>672</v>
      </c>
      <c r="B725" s="136">
        <v>911</v>
      </c>
      <c r="C725" s="69" t="s">
        <v>399</v>
      </c>
      <c r="D725" s="69" t="s">
        <v>396</v>
      </c>
      <c r="E725" s="8" t="s">
        <v>633</v>
      </c>
      <c r="F725" s="8"/>
      <c r="G725" s="16">
        <f>G726</f>
        <v>0</v>
      </c>
    </row>
    <row r="726" spans="1:7" ht="15.75" thickBot="1">
      <c r="A726" s="27" t="s">
        <v>410</v>
      </c>
      <c r="B726" s="32">
        <v>911</v>
      </c>
      <c r="C726" s="8" t="s">
        <v>399</v>
      </c>
      <c r="D726" s="8" t="s">
        <v>396</v>
      </c>
      <c r="E726" s="8" t="s">
        <v>633</v>
      </c>
      <c r="F726" s="8" t="s">
        <v>424</v>
      </c>
      <c r="G726" s="16"/>
    </row>
    <row r="727" spans="1:7" ht="96.75" thickBot="1">
      <c r="A727" s="27" t="s">
        <v>770</v>
      </c>
      <c r="B727" s="136">
        <v>911</v>
      </c>
      <c r="C727" s="69" t="s">
        <v>399</v>
      </c>
      <c r="D727" s="69" t="s">
        <v>396</v>
      </c>
      <c r="E727" s="8" t="s">
        <v>590</v>
      </c>
      <c r="F727" s="8"/>
      <c r="G727" s="16">
        <f>G728</f>
        <v>0</v>
      </c>
    </row>
    <row r="728" spans="1:7" ht="37.5" thickBot="1">
      <c r="A728" s="5" t="s">
        <v>413</v>
      </c>
      <c r="B728" s="32">
        <v>911</v>
      </c>
      <c r="C728" s="8" t="s">
        <v>399</v>
      </c>
      <c r="D728" s="8" t="s">
        <v>396</v>
      </c>
      <c r="E728" s="8" t="s">
        <v>590</v>
      </c>
      <c r="F728" s="8" t="s">
        <v>321</v>
      </c>
      <c r="G728" s="16"/>
    </row>
    <row r="729" spans="1:7" ht="51.75" thickBot="1">
      <c r="A729" s="58" t="s">
        <v>894</v>
      </c>
      <c r="B729" s="36">
        <v>911</v>
      </c>
      <c r="C729" s="37" t="s">
        <v>399</v>
      </c>
      <c r="D729" s="37" t="s">
        <v>396</v>
      </c>
      <c r="E729" s="29" t="s">
        <v>96</v>
      </c>
      <c r="F729" s="30"/>
      <c r="G729" s="116">
        <f>G730</f>
        <v>0</v>
      </c>
    </row>
    <row r="730" spans="1:7" ht="51.75" thickBot="1">
      <c r="A730" s="58" t="s">
        <v>289</v>
      </c>
      <c r="B730" s="36">
        <v>911</v>
      </c>
      <c r="C730" s="37" t="s">
        <v>399</v>
      </c>
      <c r="D730" s="37" t="s">
        <v>396</v>
      </c>
      <c r="E730" s="29" t="s">
        <v>97</v>
      </c>
      <c r="F730" s="30"/>
      <c r="G730" s="116">
        <f>G731+G733</f>
        <v>0</v>
      </c>
    </row>
    <row r="731" spans="1:7" ht="26.25" thickBot="1">
      <c r="A731" s="370" t="s">
        <v>423</v>
      </c>
      <c r="B731" s="33">
        <v>911</v>
      </c>
      <c r="C731" s="70" t="s">
        <v>399</v>
      </c>
      <c r="D731" s="70" t="s">
        <v>396</v>
      </c>
      <c r="E731" s="30" t="s">
        <v>98</v>
      </c>
      <c r="F731" s="29"/>
      <c r="G731" s="117">
        <f>G732</f>
        <v>0</v>
      </c>
    </row>
    <row r="732" spans="1:7" ht="15.75" thickBot="1">
      <c r="A732" s="27" t="s">
        <v>410</v>
      </c>
      <c r="B732" s="33">
        <v>911</v>
      </c>
      <c r="C732" s="70" t="s">
        <v>399</v>
      </c>
      <c r="D732" s="70" t="s">
        <v>396</v>
      </c>
      <c r="E732" s="30" t="s">
        <v>98</v>
      </c>
      <c r="F732" s="30" t="s">
        <v>424</v>
      </c>
      <c r="G732" s="117"/>
    </row>
    <row r="733" spans="1:7" ht="26.25" thickBot="1">
      <c r="A733" s="370" t="s">
        <v>2</v>
      </c>
      <c r="B733" s="33">
        <v>911</v>
      </c>
      <c r="C733" s="70" t="s">
        <v>399</v>
      </c>
      <c r="D733" s="70" t="s">
        <v>396</v>
      </c>
      <c r="E733" s="30" t="s">
        <v>99</v>
      </c>
      <c r="F733" s="30"/>
      <c r="G733" s="117">
        <f>G734</f>
        <v>0</v>
      </c>
    </row>
    <row r="734" spans="1:7" ht="15.75" thickBot="1">
      <c r="A734" s="27" t="s">
        <v>410</v>
      </c>
      <c r="B734" s="33">
        <v>911</v>
      </c>
      <c r="C734" s="70" t="s">
        <v>399</v>
      </c>
      <c r="D734" s="70" t="s">
        <v>396</v>
      </c>
      <c r="E734" s="30" t="s">
        <v>99</v>
      </c>
      <c r="F734" s="30" t="s">
        <v>424</v>
      </c>
      <c r="G734" s="117"/>
    </row>
    <row r="735" spans="1:7" ht="64.5" thickBot="1">
      <c r="A735" s="58" t="s">
        <v>895</v>
      </c>
      <c r="B735" s="36">
        <v>911</v>
      </c>
      <c r="C735" s="37" t="s">
        <v>399</v>
      </c>
      <c r="D735" s="37" t="s">
        <v>396</v>
      </c>
      <c r="E735" s="29" t="s">
        <v>687</v>
      </c>
      <c r="F735" s="30"/>
      <c r="G735" s="117">
        <f>G736</f>
        <v>0</v>
      </c>
    </row>
    <row r="736" spans="1:7" ht="26.25" thickBot="1">
      <c r="A736" s="58" t="s">
        <v>685</v>
      </c>
      <c r="B736" s="36">
        <v>911</v>
      </c>
      <c r="C736" s="37" t="s">
        <v>399</v>
      </c>
      <c r="D736" s="37" t="s">
        <v>396</v>
      </c>
      <c r="E736" s="29" t="s">
        <v>100</v>
      </c>
      <c r="F736" s="118"/>
      <c r="G736" s="116">
        <f>G737</f>
        <v>0</v>
      </c>
    </row>
    <row r="737" spans="1:7" ht="51.75" thickBot="1">
      <c r="A737" s="370" t="s">
        <v>55</v>
      </c>
      <c r="B737" s="33">
        <v>911</v>
      </c>
      <c r="C737" s="70" t="s">
        <v>399</v>
      </c>
      <c r="D737" s="70" t="s">
        <v>396</v>
      </c>
      <c r="E737" s="30" t="s">
        <v>101</v>
      </c>
      <c r="F737" s="29"/>
      <c r="G737" s="117">
        <f>G738</f>
        <v>0</v>
      </c>
    </row>
    <row r="738" spans="1:7" ht="15.75" thickBot="1">
      <c r="A738" s="254" t="s">
        <v>410</v>
      </c>
      <c r="B738" s="276">
        <v>911</v>
      </c>
      <c r="C738" s="242" t="s">
        <v>399</v>
      </c>
      <c r="D738" s="242" t="s">
        <v>396</v>
      </c>
      <c r="E738" s="234" t="s">
        <v>101</v>
      </c>
      <c r="F738" s="234" t="s">
        <v>424</v>
      </c>
      <c r="G738" s="125"/>
    </row>
    <row r="739" spans="1:7" ht="75.75" thickBot="1">
      <c r="A739" s="331" t="s">
        <v>558</v>
      </c>
      <c r="B739" s="332">
        <v>912</v>
      </c>
      <c r="C739" s="333"/>
      <c r="D739" s="334"/>
      <c r="E739" s="323"/>
      <c r="F739" s="324"/>
      <c r="G739" s="325">
        <f>G740+G757+G771</f>
        <v>8413.6</v>
      </c>
    </row>
    <row r="740" spans="1:7" ht="15.75" thickBot="1">
      <c r="A740" s="25" t="s">
        <v>299</v>
      </c>
      <c r="B740" s="39">
        <v>912</v>
      </c>
      <c r="C740" s="40" t="s">
        <v>394</v>
      </c>
      <c r="D740" s="40"/>
      <c r="E740" s="29"/>
      <c r="F740" s="35"/>
      <c r="G740" s="116">
        <f>G741</f>
        <v>7047.8</v>
      </c>
    </row>
    <row r="741" spans="1:7" s="18" customFormat="1" ht="15.75" thickBot="1">
      <c r="A741" s="38" t="s">
        <v>279</v>
      </c>
      <c r="B741" s="39">
        <v>912</v>
      </c>
      <c r="C741" s="40" t="s">
        <v>394</v>
      </c>
      <c r="D741" s="40" t="s">
        <v>268</v>
      </c>
      <c r="E741" s="29"/>
      <c r="F741" s="35"/>
      <c r="G741" s="116">
        <f>G742</f>
        <v>7047.8</v>
      </c>
    </row>
    <row r="742" spans="1:7" s="18" customFormat="1" ht="39" thickBot="1">
      <c r="A742" s="156" t="s">
        <v>872</v>
      </c>
      <c r="B742" s="36">
        <v>912</v>
      </c>
      <c r="C742" s="80" t="s">
        <v>394</v>
      </c>
      <c r="D742" s="80" t="s">
        <v>268</v>
      </c>
      <c r="E742" s="29" t="s">
        <v>153</v>
      </c>
      <c r="F742" s="29"/>
      <c r="G742" s="116">
        <f>G744</f>
        <v>7047.8</v>
      </c>
    </row>
    <row r="743" spans="1:7" s="18" customFormat="1" ht="39" thickBot="1">
      <c r="A743" s="188" t="s">
        <v>873</v>
      </c>
      <c r="B743" s="190">
        <v>912</v>
      </c>
      <c r="C743" s="191" t="s">
        <v>394</v>
      </c>
      <c r="D743" s="191" t="s">
        <v>268</v>
      </c>
      <c r="E743" s="186" t="s">
        <v>501</v>
      </c>
      <c r="F743" s="194"/>
      <c r="G743" s="192">
        <f>G744</f>
        <v>7047.8</v>
      </c>
    </row>
    <row r="744" spans="1:7" s="18" customFormat="1" ht="51.75" thickBot="1">
      <c r="A744" s="58" t="s">
        <v>702</v>
      </c>
      <c r="B744" s="36">
        <v>912</v>
      </c>
      <c r="C744" s="37" t="s">
        <v>394</v>
      </c>
      <c r="D744" s="37" t="s">
        <v>268</v>
      </c>
      <c r="E744" s="29" t="s">
        <v>541</v>
      </c>
      <c r="F744" s="30"/>
      <c r="G744" s="116">
        <f>G745+G747+G751+G755+G753</f>
        <v>7047.8</v>
      </c>
    </row>
    <row r="745" spans="1:7" ht="26.25" thickBot="1">
      <c r="A745" s="370" t="s">
        <v>421</v>
      </c>
      <c r="B745" s="33">
        <v>912</v>
      </c>
      <c r="C745" s="70" t="s">
        <v>394</v>
      </c>
      <c r="D745" s="70" t="s">
        <v>268</v>
      </c>
      <c r="E745" s="30" t="s">
        <v>542</v>
      </c>
      <c r="F745" s="29"/>
      <c r="G745" s="117">
        <f>G746</f>
        <v>6205.1</v>
      </c>
    </row>
    <row r="746" spans="1:7" ht="37.5" thickBot="1">
      <c r="A746" s="5" t="s">
        <v>413</v>
      </c>
      <c r="B746" s="33">
        <v>912</v>
      </c>
      <c r="C746" s="70" t="s">
        <v>394</v>
      </c>
      <c r="D746" s="70" t="s">
        <v>268</v>
      </c>
      <c r="E746" s="30" t="s">
        <v>542</v>
      </c>
      <c r="F746" s="30" t="s">
        <v>321</v>
      </c>
      <c r="G746" s="117">
        <v>6205.1</v>
      </c>
    </row>
    <row r="747" spans="1:7" ht="26.25" thickBot="1">
      <c r="A747" s="370" t="s">
        <v>107</v>
      </c>
      <c r="B747" s="33">
        <v>912</v>
      </c>
      <c r="C747" s="70" t="s">
        <v>394</v>
      </c>
      <c r="D747" s="70" t="s">
        <v>268</v>
      </c>
      <c r="E747" s="30" t="s">
        <v>543</v>
      </c>
      <c r="F747" s="30"/>
      <c r="G747" s="117">
        <f>G748+G750+G749</f>
        <v>794.69999999999993</v>
      </c>
    </row>
    <row r="748" spans="1:7" ht="15.75" thickBot="1">
      <c r="A748" s="27" t="s">
        <v>410</v>
      </c>
      <c r="B748" s="33">
        <v>912</v>
      </c>
      <c r="C748" s="70" t="s">
        <v>394</v>
      </c>
      <c r="D748" s="70" t="s">
        <v>268</v>
      </c>
      <c r="E748" s="30" t="s">
        <v>543</v>
      </c>
      <c r="F748" s="30" t="s">
        <v>424</v>
      </c>
      <c r="G748" s="117">
        <v>781.9</v>
      </c>
    </row>
    <row r="749" spans="1:7" ht="15.75" thickBot="1">
      <c r="A749" s="5" t="s">
        <v>418</v>
      </c>
      <c r="B749" s="33">
        <v>912</v>
      </c>
      <c r="C749" s="70" t="s">
        <v>394</v>
      </c>
      <c r="D749" s="70" t="s">
        <v>268</v>
      </c>
      <c r="E749" s="30" t="s">
        <v>543</v>
      </c>
      <c r="F749" s="30" t="s">
        <v>248</v>
      </c>
      <c r="G749" s="117"/>
    </row>
    <row r="750" spans="1:7" ht="15.75" thickBot="1">
      <c r="A750" s="42" t="s">
        <v>411</v>
      </c>
      <c r="B750" s="33">
        <v>912</v>
      </c>
      <c r="C750" s="70" t="s">
        <v>394</v>
      </c>
      <c r="D750" s="70" t="s">
        <v>268</v>
      </c>
      <c r="E750" s="30" t="s">
        <v>543</v>
      </c>
      <c r="F750" s="30" t="s">
        <v>320</v>
      </c>
      <c r="G750" s="117">
        <v>12.8</v>
      </c>
    </row>
    <row r="751" spans="1:7" ht="26.25" thickBot="1">
      <c r="A751" s="370" t="s">
        <v>108</v>
      </c>
      <c r="B751" s="33">
        <v>912</v>
      </c>
      <c r="C751" s="70" t="s">
        <v>394</v>
      </c>
      <c r="D751" s="70" t="s">
        <v>268</v>
      </c>
      <c r="E751" s="30" t="s">
        <v>1023</v>
      </c>
      <c r="F751" s="30"/>
      <c r="G751" s="117">
        <f>G752</f>
        <v>11.6</v>
      </c>
    </row>
    <row r="752" spans="1:7" ht="15.75" thickBot="1">
      <c r="A752" s="27" t="s">
        <v>410</v>
      </c>
      <c r="B752" s="33">
        <v>912</v>
      </c>
      <c r="C752" s="70" t="s">
        <v>394</v>
      </c>
      <c r="D752" s="70" t="s">
        <v>268</v>
      </c>
      <c r="E752" s="30" t="s">
        <v>1023</v>
      </c>
      <c r="F752" s="30" t="s">
        <v>424</v>
      </c>
      <c r="G752" s="117">
        <v>11.6</v>
      </c>
    </row>
    <row r="753" spans="1:7" ht="39" thickBot="1">
      <c r="A753" s="52" t="s">
        <v>689</v>
      </c>
      <c r="B753" s="33">
        <v>912</v>
      </c>
      <c r="C753" s="70" t="s">
        <v>394</v>
      </c>
      <c r="D753" s="70" t="s">
        <v>268</v>
      </c>
      <c r="E753" s="30" t="s">
        <v>634</v>
      </c>
      <c r="F753" s="30"/>
      <c r="G753" s="117">
        <f>G754</f>
        <v>0</v>
      </c>
    </row>
    <row r="754" spans="1:7" ht="15.75" thickBot="1">
      <c r="A754" s="27" t="s">
        <v>410</v>
      </c>
      <c r="B754" s="33">
        <v>912</v>
      </c>
      <c r="C754" s="70" t="s">
        <v>394</v>
      </c>
      <c r="D754" s="70" t="s">
        <v>268</v>
      </c>
      <c r="E754" s="30" t="s">
        <v>634</v>
      </c>
      <c r="F754" s="30" t="s">
        <v>424</v>
      </c>
      <c r="G754" s="117"/>
    </row>
    <row r="755" spans="1:7" ht="26.25" thickBot="1">
      <c r="A755" s="370" t="s">
        <v>2</v>
      </c>
      <c r="B755" s="33">
        <v>912</v>
      </c>
      <c r="C755" s="70" t="s">
        <v>394</v>
      </c>
      <c r="D755" s="70" t="s">
        <v>268</v>
      </c>
      <c r="E755" s="30" t="s">
        <v>544</v>
      </c>
      <c r="F755" s="30"/>
      <c r="G755" s="117">
        <f>G756</f>
        <v>36.4</v>
      </c>
    </row>
    <row r="756" spans="1:7" ht="15.75" thickBot="1">
      <c r="A756" s="27" t="s">
        <v>410</v>
      </c>
      <c r="B756" s="33">
        <v>912</v>
      </c>
      <c r="C756" s="70" t="s">
        <v>394</v>
      </c>
      <c r="D756" s="70" t="s">
        <v>268</v>
      </c>
      <c r="E756" s="30" t="s">
        <v>544</v>
      </c>
      <c r="F756" s="30" t="s">
        <v>424</v>
      </c>
      <c r="G756" s="117">
        <v>36.4</v>
      </c>
    </row>
    <row r="757" spans="1:7" ht="15.75" thickBot="1">
      <c r="A757" s="95" t="s">
        <v>273</v>
      </c>
      <c r="B757" s="36">
        <v>912</v>
      </c>
      <c r="C757" s="37" t="s">
        <v>397</v>
      </c>
      <c r="D757" s="37"/>
      <c r="E757" s="30"/>
      <c r="F757" s="30"/>
      <c r="G757" s="116">
        <f>G758</f>
        <v>489.79999999999995</v>
      </c>
    </row>
    <row r="758" spans="1:7" ht="26.25" thickBot="1">
      <c r="A758" s="38" t="s">
        <v>503</v>
      </c>
      <c r="B758" s="36">
        <v>912</v>
      </c>
      <c r="C758" s="37" t="s">
        <v>397</v>
      </c>
      <c r="D758" s="37" t="s">
        <v>397</v>
      </c>
      <c r="E758" s="30"/>
      <c r="F758" s="30"/>
      <c r="G758" s="116">
        <f>G759</f>
        <v>489.79999999999995</v>
      </c>
    </row>
    <row r="759" spans="1:7" ht="39" thickBot="1">
      <c r="A759" s="188" t="s">
        <v>874</v>
      </c>
      <c r="B759" s="190">
        <v>912</v>
      </c>
      <c r="C759" s="191" t="s">
        <v>397</v>
      </c>
      <c r="D759" s="191" t="s">
        <v>397</v>
      </c>
      <c r="E759" s="186" t="s">
        <v>502</v>
      </c>
      <c r="F759" s="194"/>
      <c r="G759" s="192">
        <f>G760+G764+G768</f>
        <v>489.79999999999995</v>
      </c>
    </row>
    <row r="760" spans="1:7" ht="26.25" thickBot="1">
      <c r="A760" s="58" t="s">
        <v>498</v>
      </c>
      <c r="B760" s="79">
        <v>912</v>
      </c>
      <c r="C760" s="37" t="s">
        <v>397</v>
      </c>
      <c r="D760" s="37" t="s">
        <v>397</v>
      </c>
      <c r="E760" s="119" t="s">
        <v>527</v>
      </c>
      <c r="F760" s="119"/>
      <c r="G760" s="116">
        <f>G761</f>
        <v>437.79999999999995</v>
      </c>
    </row>
    <row r="761" spans="1:7" ht="26.25" thickBot="1">
      <c r="A761" s="81" t="s">
        <v>154</v>
      </c>
      <c r="B761" s="82">
        <v>912</v>
      </c>
      <c r="C761" s="70" t="s">
        <v>397</v>
      </c>
      <c r="D761" s="70" t="s">
        <v>397</v>
      </c>
      <c r="E761" s="45" t="s">
        <v>528</v>
      </c>
      <c r="F761" s="45"/>
      <c r="G761" s="117">
        <f>G762+G763</f>
        <v>437.79999999999995</v>
      </c>
    </row>
    <row r="762" spans="1:7" ht="15.75" thickBot="1">
      <c r="A762" s="43" t="s">
        <v>410</v>
      </c>
      <c r="B762" s="82">
        <v>912</v>
      </c>
      <c r="C762" s="70" t="s">
        <v>397</v>
      </c>
      <c r="D762" s="70" t="s">
        <v>397</v>
      </c>
      <c r="E762" s="45" t="s">
        <v>528</v>
      </c>
      <c r="F762" s="45" t="s">
        <v>424</v>
      </c>
      <c r="G762" s="117">
        <v>288.39999999999998</v>
      </c>
    </row>
    <row r="763" spans="1:7" ht="15.75" thickBot="1">
      <c r="A763" s="42" t="s">
        <v>411</v>
      </c>
      <c r="B763" s="82">
        <v>912</v>
      </c>
      <c r="C763" s="70" t="s">
        <v>397</v>
      </c>
      <c r="D763" s="70" t="s">
        <v>397</v>
      </c>
      <c r="E763" s="45" t="s">
        <v>528</v>
      </c>
      <c r="F763" s="45" t="s">
        <v>320</v>
      </c>
      <c r="G763" s="117">
        <v>149.4</v>
      </c>
    </row>
    <row r="764" spans="1:7" ht="26.25" thickBot="1">
      <c r="A764" s="58" t="s">
        <v>499</v>
      </c>
      <c r="B764" s="79">
        <v>912</v>
      </c>
      <c r="C764" s="37" t="s">
        <v>397</v>
      </c>
      <c r="D764" s="37" t="s">
        <v>397</v>
      </c>
      <c r="E764" s="119" t="s">
        <v>529</v>
      </c>
      <c r="F764" s="119"/>
      <c r="G764" s="116">
        <f>G765</f>
        <v>0</v>
      </c>
    </row>
    <row r="765" spans="1:7" ht="26.25" thickBot="1">
      <c r="A765" s="81" t="s">
        <v>154</v>
      </c>
      <c r="B765" s="82">
        <v>912</v>
      </c>
      <c r="C765" s="70" t="s">
        <v>397</v>
      </c>
      <c r="D765" s="70" t="s">
        <v>397</v>
      </c>
      <c r="E765" s="45" t="s">
        <v>530</v>
      </c>
      <c r="F765" s="45"/>
      <c r="G765" s="117">
        <f>G766+G767</f>
        <v>0</v>
      </c>
    </row>
    <row r="766" spans="1:7" ht="15.75" thickBot="1">
      <c r="A766" s="43" t="s">
        <v>410</v>
      </c>
      <c r="B766" s="82">
        <v>912</v>
      </c>
      <c r="C766" s="70" t="s">
        <v>397</v>
      </c>
      <c r="D766" s="70" t="s">
        <v>397</v>
      </c>
      <c r="E766" s="45" t="s">
        <v>530</v>
      </c>
      <c r="F766" s="45" t="s">
        <v>424</v>
      </c>
      <c r="G766" s="117"/>
    </row>
    <row r="767" spans="1:7" ht="24.75" thickBot="1">
      <c r="A767" s="43" t="s">
        <v>569</v>
      </c>
      <c r="B767" s="82">
        <v>912</v>
      </c>
      <c r="C767" s="70" t="s">
        <v>397</v>
      </c>
      <c r="D767" s="70" t="s">
        <v>397</v>
      </c>
      <c r="E767" s="45" t="s">
        <v>530</v>
      </c>
      <c r="F767" s="45" t="s">
        <v>570</v>
      </c>
      <c r="G767" s="117"/>
    </row>
    <row r="768" spans="1:7" ht="51.75" thickBot="1">
      <c r="A768" s="58" t="s">
        <v>500</v>
      </c>
      <c r="B768" s="79">
        <v>912</v>
      </c>
      <c r="C768" s="37" t="s">
        <v>397</v>
      </c>
      <c r="D768" s="37" t="s">
        <v>397</v>
      </c>
      <c r="E768" s="119" t="s">
        <v>531</v>
      </c>
      <c r="F768" s="30"/>
      <c r="G768" s="116">
        <f>G769</f>
        <v>52</v>
      </c>
    </row>
    <row r="769" spans="1:7" ht="26.25" thickBot="1">
      <c r="A769" s="81" t="s">
        <v>154</v>
      </c>
      <c r="B769" s="82">
        <v>912</v>
      </c>
      <c r="C769" s="70" t="s">
        <v>397</v>
      </c>
      <c r="D769" s="70" t="s">
        <v>397</v>
      </c>
      <c r="E769" s="45" t="s">
        <v>532</v>
      </c>
      <c r="F769" s="30"/>
      <c r="G769" s="117">
        <f>G770</f>
        <v>52</v>
      </c>
    </row>
    <row r="770" spans="1:7" ht="15.75" thickBot="1">
      <c r="A770" s="167" t="s">
        <v>410</v>
      </c>
      <c r="B770" s="231">
        <v>912</v>
      </c>
      <c r="C770" s="230" t="s">
        <v>397</v>
      </c>
      <c r="D770" s="230" t="s">
        <v>397</v>
      </c>
      <c r="E770" s="235" t="s">
        <v>532</v>
      </c>
      <c r="F770" s="227" t="s">
        <v>424</v>
      </c>
      <c r="G770" s="233">
        <v>52</v>
      </c>
    </row>
    <row r="771" spans="1:7" ht="15.75" thickBot="1">
      <c r="A771" s="444" t="s">
        <v>415</v>
      </c>
      <c r="B771" s="445">
        <v>912</v>
      </c>
      <c r="C771" s="279" t="s">
        <v>398</v>
      </c>
      <c r="D771" s="279"/>
      <c r="E771" s="234"/>
      <c r="F771" s="234"/>
      <c r="G771" s="446">
        <f>G772</f>
        <v>876</v>
      </c>
    </row>
    <row r="772" spans="1:7" ht="15.75" thickBot="1">
      <c r="A772" s="38" t="s">
        <v>383</v>
      </c>
      <c r="B772" s="36">
        <v>912</v>
      </c>
      <c r="C772" s="37" t="s">
        <v>398</v>
      </c>
      <c r="D772" s="37" t="s">
        <v>394</v>
      </c>
      <c r="E772" s="30"/>
      <c r="F772" s="30"/>
      <c r="G772" s="443">
        <f>G773</f>
        <v>876</v>
      </c>
    </row>
    <row r="773" spans="1:7" ht="26.25" thickBot="1">
      <c r="A773" s="58" t="s">
        <v>499</v>
      </c>
      <c r="B773" s="79">
        <v>912</v>
      </c>
      <c r="C773" s="37" t="s">
        <v>398</v>
      </c>
      <c r="D773" s="37" t="s">
        <v>394</v>
      </c>
      <c r="E773" s="119" t="s">
        <v>529</v>
      </c>
      <c r="F773" s="441"/>
      <c r="G773" s="125">
        <f>G774</f>
        <v>876</v>
      </c>
    </row>
    <row r="774" spans="1:7" ht="39" thickBot="1">
      <c r="A774" s="81" t="s">
        <v>953</v>
      </c>
      <c r="B774" s="82">
        <v>912</v>
      </c>
      <c r="C774" s="70" t="s">
        <v>398</v>
      </c>
      <c r="D774" s="70" t="s">
        <v>394</v>
      </c>
      <c r="E774" s="45" t="s">
        <v>954</v>
      </c>
      <c r="F774" s="442"/>
      <c r="G774" s="233">
        <f>G775</f>
        <v>876</v>
      </c>
    </row>
    <row r="775" spans="1:7" ht="15.75" thickBot="1">
      <c r="A775" s="43" t="s">
        <v>410</v>
      </c>
      <c r="B775" s="82">
        <v>912</v>
      </c>
      <c r="C775" s="70" t="s">
        <v>398</v>
      </c>
      <c r="D775" s="70" t="s">
        <v>394</v>
      </c>
      <c r="E775" s="45" t="s">
        <v>954</v>
      </c>
      <c r="F775" s="442" t="s">
        <v>424</v>
      </c>
      <c r="G775" s="125">
        <v>876</v>
      </c>
    </row>
    <row r="776" spans="1:7" ht="57" thickBot="1">
      <c r="A776" s="330" t="s">
        <v>559</v>
      </c>
      <c r="B776" s="305">
        <v>913</v>
      </c>
      <c r="C776" s="306"/>
      <c r="D776" s="335"/>
      <c r="E776" s="317"/>
      <c r="F776" s="318"/>
      <c r="G776" s="325">
        <f>G777</f>
        <v>5824.4</v>
      </c>
    </row>
    <row r="777" spans="1:7" ht="15.75" thickBot="1">
      <c r="A777" s="25" t="s">
        <v>299</v>
      </c>
      <c r="B777" s="39">
        <v>913</v>
      </c>
      <c r="C777" s="40" t="s">
        <v>394</v>
      </c>
      <c r="D777" s="40"/>
      <c r="E777" s="29"/>
      <c r="F777" s="35"/>
      <c r="G777" s="116">
        <f>G778</f>
        <v>5824.4</v>
      </c>
    </row>
    <row r="778" spans="1:7" ht="39.75" thickBot="1">
      <c r="A778" s="25" t="s">
        <v>274</v>
      </c>
      <c r="B778" s="39">
        <v>913</v>
      </c>
      <c r="C778" s="40" t="s">
        <v>394</v>
      </c>
      <c r="D778" s="40" t="s">
        <v>402</v>
      </c>
      <c r="E778" s="29"/>
      <c r="F778" s="35"/>
      <c r="G778" s="116">
        <f>G779+G795</f>
        <v>5824.4</v>
      </c>
    </row>
    <row r="779" spans="1:7" ht="15.75" thickBot="1">
      <c r="A779" s="54" t="s">
        <v>180</v>
      </c>
      <c r="B779" s="39">
        <v>913</v>
      </c>
      <c r="C779" s="40" t="s">
        <v>394</v>
      </c>
      <c r="D779" s="40" t="s">
        <v>402</v>
      </c>
      <c r="E779" s="29" t="s">
        <v>221</v>
      </c>
      <c r="F779" s="35"/>
      <c r="G779" s="116">
        <f>G780</f>
        <v>5631.4</v>
      </c>
    </row>
    <row r="780" spans="1:7" ht="26.25" thickBot="1">
      <c r="A780" s="54" t="s">
        <v>183</v>
      </c>
      <c r="B780" s="39">
        <v>913</v>
      </c>
      <c r="C780" s="40" t="s">
        <v>394</v>
      </c>
      <c r="D780" s="40" t="s">
        <v>402</v>
      </c>
      <c r="E780" s="29" t="s">
        <v>224</v>
      </c>
      <c r="F780" s="30"/>
      <c r="G780" s="116">
        <f>G781</f>
        <v>5631.4</v>
      </c>
    </row>
    <row r="781" spans="1:7" ht="26.25" thickBot="1">
      <c r="A781" s="370" t="s">
        <v>184</v>
      </c>
      <c r="B781" s="33">
        <v>913</v>
      </c>
      <c r="C781" s="70" t="s">
        <v>394</v>
      </c>
      <c r="D781" s="70" t="s">
        <v>402</v>
      </c>
      <c r="E781" s="30" t="s">
        <v>225</v>
      </c>
      <c r="F781" s="29"/>
      <c r="G781" s="117">
        <f>G782+G784+G788+G793+G791</f>
        <v>5631.4</v>
      </c>
    </row>
    <row r="782" spans="1:7" ht="26.25" thickBot="1">
      <c r="A782" s="370" t="s">
        <v>421</v>
      </c>
      <c r="B782" s="33">
        <v>913</v>
      </c>
      <c r="C782" s="70" t="s">
        <v>394</v>
      </c>
      <c r="D782" s="70" t="s">
        <v>402</v>
      </c>
      <c r="E782" s="30" t="s">
        <v>226</v>
      </c>
      <c r="F782" s="29"/>
      <c r="G782" s="117">
        <f>G783</f>
        <v>5431.4</v>
      </c>
    </row>
    <row r="783" spans="1:7" ht="52.5" thickBot="1">
      <c r="A783" s="6" t="s">
        <v>413</v>
      </c>
      <c r="B783" s="33">
        <v>913</v>
      </c>
      <c r="C783" s="70" t="s">
        <v>394</v>
      </c>
      <c r="D783" s="70" t="s">
        <v>402</v>
      </c>
      <c r="E783" s="30" t="s">
        <v>226</v>
      </c>
      <c r="F783" s="30" t="s">
        <v>321</v>
      </c>
      <c r="G783" s="117">
        <v>5431.4</v>
      </c>
    </row>
    <row r="784" spans="1:7" ht="26.25" thickBot="1">
      <c r="A784" s="370" t="s">
        <v>107</v>
      </c>
      <c r="B784" s="33">
        <v>913</v>
      </c>
      <c r="C784" s="70" t="s">
        <v>394</v>
      </c>
      <c r="D784" s="70" t="s">
        <v>402</v>
      </c>
      <c r="E784" s="30" t="s">
        <v>227</v>
      </c>
      <c r="F784" s="29"/>
      <c r="G784" s="117">
        <f>G786+G787+G785</f>
        <v>200</v>
      </c>
    </row>
    <row r="785" spans="1:7" ht="52.5" thickBot="1">
      <c r="A785" s="6" t="s">
        <v>413</v>
      </c>
      <c r="B785" s="33">
        <v>913</v>
      </c>
      <c r="C785" s="70" t="s">
        <v>394</v>
      </c>
      <c r="D785" s="70" t="s">
        <v>402</v>
      </c>
      <c r="E785" s="30" t="s">
        <v>227</v>
      </c>
      <c r="F785" s="30" t="s">
        <v>321</v>
      </c>
      <c r="G785" s="117"/>
    </row>
    <row r="786" spans="1:7" ht="15.75" thickBot="1">
      <c r="A786" s="27" t="s">
        <v>410</v>
      </c>
      <c r="B786" s="33">
        <v>913</v>
      </c>
      <c r="C786" s="70" t="s">
        <v>394</v>
      </c>
      <c r="D786" s="70" t="s">
        <v>402</v>
      </c>
      <c r="E786" s="30" t="s">
        <v>227</v>
      </c>
      <c r="F786" s="30" t="s">
        <v>424</v>
      </c>
      <c r="G786" s="117">
        <v>199.5</v>
      </c>
    </row>
    <row r="787" spans="1:7" ht="15.75" thickBot="1">
      <c r="A787" s="42" t="s">
        <v>411</v>
      </c>
      <c r="B787" s="33">
        <v>913</v>
      </c>
      <c r="C787" s="70" t="s">
        <v>394</v>
      </c>
      <c r="D787" s="70" t="s">
        <v>402</v>
      </c>
      <c r="E787" s="30" t="s">
        <v>227</v>
      </c>
      <c r="F787" s="30" t="s">
        <v>320</v>
      </c>
      <c r="G787" s="117">
        <v>0.5</v>
      </c>
    </row>
    <row r="788" spans="1:7" ht="26.25" thickBot="1">
      <c r="A788" s="370" t="s">
        <v>108</v>
      </c>
      <c r="B788" s="33">
        <v>913</v>
      </c>
      <c r="C788" s="70" t="s">
        <v>394</v>
      </c>
      <c r="D788" s="70" t="s">
        <v>402</v>
      </c>
      <c r="E788" s="30" t="s">
        <v>228</v>
      </c>
      <c r="F788" s="30"/>
      <c r="G788" s="117">
        <f>G790+G789</f>
        <v>0</v>
      </c>
    </row>
    <row r="789" spans="1:7" ht="52.5" thickBot="1">
      <c r="A789" s="6" t="s">
        <v>413</v>
      </c>
      <c r="B789" s="33">
        <v>913</v>
      </c>
      <c r="C789" s="70" t="s">
        <v>394</v>
      </c>
      <c r="D789" s="70" t="s">
        <v>402</v>
      </c>
      <c r="E789" s="30" t="s">
        <v>228</v>
      </c>
      <c r="F789" s="30" t="s">
        <v>321</v>
      </c>
      <c r="G789" s="117"/>
    </row>
    <row r="790" spans="1:7" ht="15.75" thickBot="1">
      <c r="A790" s="28" t="s">
        <v>410</v>
      </c>
      <c r="B790" s="33">
        <v>913</v>
      </c>
      <c r="C790" s="70" t="s">
        <v>394</v>
      </c>
      <c r="D790" s="70" t="s">
        <v>402</v>
      </c>
      <c r="E790" s="30" t="s">
        <v>228</v>
      </c>
      <c r="F790" s="30" t="s">
        <v>424</v>
      </c>
      <c r="G790" s="117"/>
    </row>
    <row r="791" spans="1:7" ht="39" thickBot="1">
      <c r="A791" s="52" t="s">
        <v>622</v>
      </c>
      <c r="B791" s="33">
        <v>913</v>
      </c>
      <c r="C791" s="70" t="s">
        <v>394</v>
      </c>
      <c r="D791" s="70" t="s">
        <v>402</v>
      </c>
      <c r="E791" s="30" t="s">
        <v>635</v>
      </c>
      <c r="F791" s="30"/>
      <c r="G791" s="117">
        <f>G792</f>
        <v>0</v>
      </c>
    </row>
    <row r="792" spans="1:7" ht="15.75" thickBot="1">
      <c r="A792" s="27" t="s">
        <v>410</v>
      </c>
      <c r="B792" s="33">
        <v>913</v>
      </c>
      <c r="C792" s="70" t="s">
        <v>394</v>
      </c>
      <c r="D792" s="70" t="s">
        <v>402</v>
      </c>
      <c r="E792" s="30" t="s">
        <v>635</v>
      </c>
      <c r="F792" s="30" t="s">
        <v>424</v>
      </c>
      <c r="G792" s="117"/>
    </row>
    <row r="793" spans="1:7" ht="26.25" thickBot="1">
      <c r="A793" s="370" t="s">
        <v>2</v>
      </c>
      <c r="B793" s="33">
        <v>913</v>
      </c>
      <c r="C793" s="70" t="s">
        <v>394</v>
      </c>
      <c r="D793" s="70" t="s">
        <v>402</v>
      </c>
      <c r="E793" s="30" t="s">
        <v>229</v>
      </c>
      <c r="F793" s="30"/>
      <c r="G793" s="117">
        <f>G794</f>
        <v>0</v>
      </c>
    </row>
    <row r="794" spans="1:7" ht="15.75" thickBot="1">
      <c r="A794" s="28" t="s">
        <v>410</v>
      </c>
      <c r="B794" s="33">
        <v>913</v>
      </c>
      <c r="C794" s="70" t="s">
        <v>394</v>
      </c>
      <c r="D794" s="70" t="s">
        <v>402</v>
      </c>
      <c r="E794" s="30" t="s">
        <v>229</v>
      </c>
      <c r="F794" s="30" t="s">
        <v>424</v>
      </c>
      <c r="G794" s="117"/>
    </row>
    <row r="795" spans="1:7" ht="26.25" thickBot="1">
      <c r="A795" s="66" t="s">
        <v>621</v>
      </c>
      <c r="B795" s="33">
        <v>913</v>
      </c>
      <c r="C795" s="70" t="s">
        <v>394</v>
      </c>
      <c r="D795" s="70" t="s">
        <v>402</v>
      </c>
      <c r="E795" s="30" t="s">
        <v>272</v>
      </c>
      <c r="F795" s="29"/>
      <c r="G795" s="116">
        <f>G796+G797</f>
        <v>193</v>
      </c>
    </row>
    <row r="796" spans="1:7" ht="52.5" thickBot="1">
      <c r="A796" s="6" t="s">
        <v>413</v>
      </c>
      <c r="B796" s="33">
        <v>913</v>
      </c>
      <c r="C796" s="70" t="s">
        <v>394</v>
      </c>
      <c r="D796" s="70" t="s">
        <v>402</v>
      </c>
      <c r="E796" s="30" t="s">
        <v>272</v>
      </c>
      <c r="F796" s="30" t="s">
        <v>321</v>
      </c>
      <c r="G796" s="117">
        <v>114.9</v>
      </c>
    </row>
    <row r="797" spans="1:7" ht="15.75" thickBot="1">
      <c r="A797" s="232" t="s">
        <v>410</v>
      </c>
      <c r="B797" s="229">
        <v>913</v>
      </c>
      <c r="C797" s="230" t="s">
        <v>394</v>
      </c>
      <c r="D797" s="230" t="s">
        <v>402</v>
      </c>
      <c r="E797" s="227" t="s">
        <v>272</v>
      </c>
      <c r="F797" s="227" t="s">
        <v>424</v>
      </c>
      <c r="G797" s="233">
        <v>78.099999999999994</v>
      </c>
    </row>
    <row r="798" spans="1:7" ht="94.5" thickBot="1">
      <c r="A798" s="330" t="s">
        <v>732</v>
      </c>
      <c r="B798" s="305">
        <v>914</v>
      </c>
      <c r="C798" s="306"/>
      <c r="D798" s="336"/>
      <c r="E798" s="337"/>
      <c r="F798" s="337"/>
      <c r="G798" s="309">
        <f>G799</f>
        <v>10634.4</v>
      </c>
    </row>
    <row r="799" spans="1:7" ht="26.25" thickBot="1">
      <c r="A799" s="71" t="s">
        <v>270</v>
      </c>
      <c r="B799" s="68" t="s">
        <v>599</v>
      </c>
      <c r="C799" s="68" t="s">
        <v>395</v>
      </c>
      <c r="D799" s="68"/>
      <c r="E799" s="68"/>
      <c r="F799" s="68"/>
      <c r="G799" s="68">
        <f>G800</f>
        <v>10634.4</v>
      </c>
    </row>
    <row r="800" spans="1:7" ht="39" thickBot="1">
      <c r="A800" s="38" t="s">
        <v>375</v>
      </c>
      <c r="B800" s="36">
        <v>914</v>
      </c>
      <c r="C800" s="37" t="s">
        <v>395</v>
      </c>
      <c r="D800" s="37" t="s">
        <v>400</v>
      </c>
      <c r="E800" s="30" t="s">
        <v>300</v>
      </c>
      <c r="F800" s="30"/>
      <c r="G800" s="116">
        <f>G801</f>
        <v>10634.4</v>
      </c>
    </row>
    <row r="801" spans="1:7" ht="51.75" thickBot="1">
      <c r="A801" s="93" t="s">
        <v>875</v>
      </c>
      <c r="B801" s="75">
        <v>914</v>
      </c>
      <c r="C801" s="76" t="s">
        <v>395</v>
      </c>
      <c r="D801" s="76" t="s">
        <v>400</v>
      </c>
      <c r="E801" s="131" t="s">
        <v>600</v>
      </c>
      <c r="F801" s="131"/>
      <c r="G801" s="132">
        <f>G802</f>
        <v>10634.4</v>
      </c>
    </row>
    <row r="802" spans="1:7" ht="26.25" thickBot="1">
      <c r="A802" s="78" t="s">
        <v>724</v>
      </c>
      <c r="B802" s="79">
        <v>914</v>
      </c>
      <c r="C802" s="80" t="s">
        <v>395</v>
      </c>
      <c r="D802" s="80" t="s">
        <v>400</v>
      </c>
      <c r="E802" s="29" t="s">
        <v>725</v>
      </c>
      <c r="F802" s="45"/>
      <c r="G802" s="116">
        <f>G803+G805+G808+G810+G812+G814</f>
        <v>10634.4</v>
      </c>
    </row>
    <row r="803" spans="1:7" ht="15.75" thickBot="1">
      <c r="A803" s="51" t="s">
        <v>422</v>
      </c>
      <c r="B803" s="82">
        <v>914</v>
      </c>
      <c r="C803" s="83" t="s">
        <v>395</v>
      </c>
      <c r="D803" s="83" t="s">
        <v>400</v>
      </c>
      <c r="E803" s="30" t="s">
        <v>726</v>
      </c>
      <c r="F803" s="45"/>
      <c r="G803" s="117">
        <f>G804</f>
        <v>7000.5</v>
      </c>
    </row>
    <row r="804" spans="1:7" ht="36.75" thickBot="1">
      <c r="A804" s="27" t="s">
        <v>413</v>
      </c>
      <c r="B804" s="44">
        <v>914</v>
      </c>
      <c r="C804" s="45" t="s">
        <v>395</v>
      </c>
      <c r="D804" s="45" t="s">
        <v>400</v>
      </c>
      <c r="E804" s="30" t="s">
        <v>726</v>
      </c>
      <c r="F804" s="45" t="s">
        <v>321</v>
      </c>
      <c r="G804" s="117">
        <v>7000.5</v>
      </c>
    </row>
    <row r="805" spans="1:7" ht="26.25" thickBot="1">
      <c r="A805" s="370" t="s">
        <v>423</v>
      </c>
      <c r="B805" s="82">
        <v>914</v>
      </c>
      <c r="C805" s="83" t="s">
        <v>395</v>
      </c>
      <c r="D805" s="83" t="s">
        <v>400</v>
      </c>
      <c r="E805" s="30" t="s">
        <v>727</v>
      </c>
      <c r="F805" s="119"/>
      <c r="G805" s="117">
        <f>G806+G807</f>
        <v>577.9</v>
      </c>
    </row>
    <row r="806" spans="1:7" ht="15.75" thickBot="1">
      <c r="A806" s="43" t="s">
        <v>410</v>
      </c>
      <c r="B806" s="44">
        <v>914</v>
      </c>
      <c r="C806" s="45" t="s">
        <v>395</v>
      </c>
      <c r="D806" s="45" t="s">
        <v>400</v>
      </c>
      <c r="E806" s="30" t="s">
        <v>727</v>
      </c>
      <c r="F806" s="45" t="s">
        <v>424</v>
      </c>
      <c r="G806" s="117">
        <v>577.9</v>
      </c>
    </row>
    <row r="807" spans="1:7" ht="15.75" thickBot="1">
      <c r="A807" s="42" t="s">
        <v>411</v>
      </c>
      <c r="B807" s="44">
        <v>914</v>
      </c>
      <c r="C807" s="45" t="s">
        <v>395</v>
      </c>
      <c r="D807" s="45" t="s">
        <v>400</v>
      </c>
      <c r="E807" s="30" t="s">
        <v>727</v>
      </c>
      <c r="F807" s="45" t="s">
        <v>320</v>
      </c>
      <c r="G807" s="117"/>
    </row>
    <row r="808" spans="1:7" ht="26.25" thickBot="1">
      <c r="A808" s="370" t="s">
        <v>0</v>
      </c>
      <c r="B808" s="82">
        <v>914</v>
      </c>
      <c r="C808" s="83" t="s">
        <v>395</v>
      </c>
      <c r="D808" s="83" t="s">
        <v>400</v>
      </c>
      <c r="E808" s="30" t="s">
        <v>728</v>
      </c>
      <c r="F808" s="45"/>
      <c r="G808" s="117">
        <f>G809</f>
        <v>6</v>
      </c>
    </row>
    <row r="809" spans="1:7" ht="15.75" thickBot="1">
      <c r="A809" s="27" t="s">
        <v>410</v>
      </c>
      <c r="B809" s="44">
        <v>914</v>
      </c>
      <c r="C809" s="45" t="s">
        <v>395</v>
      </c>
      <c r="D809" s="45" t="s">
        <v>400</v>
      </c>
      <c r="E809" s="30" t="s">
        <v>728</v>
      </c>
      <c r="F809" s="45" t="s">
        <v>424</v>
      </c>
      <c r="G809" s="117">
        <v>6</v>
      </c>
    </row>
    <row r="810" spans="1:7" ht="26.25" thickBot="1">
      <c r="A810" s="86" t="s">
        <v>2</v>
      </c>
      <c r="B810" s="82">
        <v>914</v>
      </c>
      <c r="C810" s="83" t="s">
        <v>395</v>
      </c>
      <c r="D810" s="83" t="s">
        <v>400</v>
      </c>
      <c r="E810" s="30" t="s">
        <v>729</v>
      </c>
      <c r="F810" s="45"/>
      <c r="G810" s="117">
        <f>G811</f>
        <v>50</v>
      </c>
    </row>
    <row r="811" spans="1:7" ht="15.75" thickBot="1">
      <c r="A811" s="43" t="s">
        <v>410</v>
      </c>
      <c r="B811" s="44">
        <v>914</v>
      </c>
      <c r="C811" s="45" t="s">
        <v>395</v>
      </c>
      <c r="D811" s="45" t="s">
        <v>400</v>
      </c>
      <c r="E811" s="30" t="s">
        <v>729</v>
      </c>
      <c r="F811" s="45" t="s">
        <v>424</v>
      </c>
      <c r="G811" s="117">
        <v>50</v>
      </c>
    </row>
    <row r="812" spans="1:7" ht="39" thickBot="1">
      <c r="A812" s="52" t="s">
        <v>672</v>
      </c>
      <c r="B812" s="82">
        <v>914</v>
      </c>
      <c r="C812" s="83" t="s">
        <v>395</v>
      </c>
      <c r="D812" s="83" t="s">
        <v>400</v>
      </c>
      <c r="E812" s="30" t="s">
        <v>730</v>
      </c>
      <c r="F812" s="45"/>
      <c r="G812" s="117">
        <f>G813</f>
        <v>0</v>
      </c>
    </row>
    <row r="813" spans="1:7" ht="15.75" thickBot="1">
      <c r="A813" s="27" t="s">
        <v>410</v>
      </c>
      <c r="B813" s="44">
        <v>914</v>
      </c>
      <c r="C813" s="45" t="s">
        <v>395</v>
      </c>
      <c r="D813" s="45" t="s">
        <v>400</v>
      </c>
      <c r="E813" s="30" t="s">
        <v>730</v>
      </c>
      <c r="F813" s="235" t="s">
        <v>424</v>
      </c>
      <c r="G813" s="233"/>
    </row>
    <row r="814" spans="1:7" ht="96">
      <c r="A814" s="153" t="s">
        <v>770</v>
      </c>
      <c r="B814" s="412">
        <v>914</v>
      </c>
      <c r="C814" s="413" t="s">
        <v>395</v>
      </c>
      <c r="D814" s="413" t="s">
        <v>400</v>
      </c>
      <c r="E814" s="395" t="s">
        <v>731</v>
      </c>
      <c r="F814" s="414"/>
      <c r="G814" s="415">
        <f>G815</f>
        <v>3000</v>
      </c>
    </row>
    <row r="815" spans="1:7" ht="37.5" thickBot="1">
      <c r="A815" s="416" t="s">
        <v>413</v>
      </c>
      <c r="B815" s="417">
        <v>914</v>
      </c>
      <c r="C815" s="418" t="s">
        <v>395</v>
      </c>
      <c r="D815" s="418" t="s">
        <v>400</v>
      </c>
      <c r="E815" s="419" t="s">
        <v>731</v>
      </c>
      <c r="F815" s="420" t="s">
        <v>321</v>
      </c>
      <c r="G815" s="421">
        <v>3000</v>
      </c>
    </row>
    <row r="816" spans="1:7">
      <c r="A816" s="392"/>
      <c r="B816" s="393"/>
      <c r="C816" s="394"/>
      <c r="D816" s="394"/>
      <c r="E816" s="395"/>
      <c r="F816" s="395"/>
      <c r="G816" s="396"/>
    </row>
  </sheetData>
  <mergeCells count="4">
    <mergeCell ref="A5:G5"/>
    <mergeCell ref="A6:G6"/>
    <mergeCell ref="A8:G8"/>
    <mergeCell ref="A7:G7"/>
  </mergeCells>
  <phoneticPr fontId="9" type="noConversion"/>
  <pageMargins left="0.74803149606299213" right="0.15748031496062992" top="0.31496062992125984" bottom="0.31496062992125984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"/>
  <sheetViews>
    <sheetView workbookViewId="0">
      <selection sqref="A1:C29"/>
    </sheetView>
  </sheetViews>
  <sheetFormatPr defaultRowHeight="15"/>
  <cols>
    <col min="1" max="1" width="66.42578125" customWidth="1"/>
    <col min="2" max="2" width="23.85546875" customWidth="1"/>
    <col min="3" max="3" width="14" customWidth="1"/>
    <col min="4" max="4" width="12.7109375" customWidth="1"/>
  </cols>
  <sheetData>
    <row r="1" spans="1:3">
      <c r="C1" s="99" t="s">
        <v>799</v>
      </c>
    </row>
    <row r="2" spans="1:3">
      <c r="C2" s="99" t="s">
        <v>343</v>
      </c>
    </row>
    <row r="3" spans="1:3">
      <c r="C3" s="99" t="str">
        <f>пр.4!G3</f>
        <v>от 06.10.2023 № 3</v>
      </c>
    </row>
    <row r="4" spans="1:3">
      <c r="A4" s="507" t="s">
        <v>428</v>
      </c>
      <c r="B4" s="507"/>
      <c r="C4" s="507"/>
    </row>
    <row r="5" spans="1:3">
      <c r="A5" s="507" t="s">
        <v>840</v>
      </c>
      <c r="B5" s="507"/>
      <c r="C5" s="507"/>
    </row>
    <row r="6" spans="1:3" ht="15.75" thickBot="1">
      <c r="C6" s="2" t="s">
        <v>429</v>
      </c>
    </row>
    <row r="7" spans="1:3" ht="15.75" thickBot="1">
      <c r="A7" s="3" t="s">
        <v>404</v>
      </c>
      <c r="B7" s="100" t="s">
        <v>430</v>
      </c>
      <c r="C7" s="101" t="s">
        <v>346</v>
      </c>
    </row>
    <row r="8" spans="1:3" ht="15.75" thickBot="1">
      <c r="A8" s="12" t="s">
        <v>428</v>
      </c>
      <c r="B8" s="102"/>
      <c r="C8" s="437">
        <f>C9+C14+C20+C29</f>
        <v>16023.432279999834</v>
      </c>
    </row>
    <row r="9" spans="1:3" ht="15.75" thickBot="1">
      <c r="A9" s="12" t="s">
        <v>653</v>
      </c>
      <c r="B9" s="104">
        <v>9.040102E+19</v>
      </c>
      <c r="C9" s="108">
        <f>C10+C13</f>
        <v>2705</v>
      </c>
    </row>
    <row r="10" spans="1:3" ht="15.75" thickBot="1">
      <c r="A10" s="257" t="s">
        <v>654</v>
      </c>
      <c r="B10" s="258" t="s">
        <v>439</v>
      </c>
      <c r="C10" s="109">
        <f>C11</f>
        <v>2705</v>
      </c>
    </row>
    <row r="11" spans="1:3" ht="25.5" thickBot="1">
      <c r="A11" s="256" t="s">
        <v>656</v>
      </c>
      <c r="B11" s="105" t="s">
        <v>440</v>
      </c>
      <c r="C11" s="474">
        <v>2705</v>
      </c>
    </row>
    <row r="12" spans="1:3" ht="25.5" thickBot="1">
      <c r="A12" s="256" t="s">
        <v>655</v>
      </c>
      <c r="B12" s="105" t="s">
        <v>666</v>
      </c>
      <c r="C12" s="106">
        <f>C13</f>
        <v>0</v>
      </c>
    </row>
    <row r="13" spans="1:3" ht="25.5" thickBot="1">
      <c r="A13" s="256" t="s">
        <v>657</v>
      </c>
      <c r="B13" s="105" t="s">
        <v>667</v>
      </c>
      <c r="C13" s="106">
        <v>0</v>
      </c>
    </row>
    <row r="14" spans="1:3" ht="24.75" thickBot="1">
      <c r="A14" s="259" t="s">
        <v>658</v>
      </c>
      <c r="B14" s="107" t="s">
        <v>441</v>
      </c>
      <c r="C14" s="103">
        <f>C15+C18</f>
        <v>0</v>
      </c>
    </row>
    <row r="15" spans="1:3" ht="15.75" thickBot="1">
      <c r="A15" s="13" t="s">
        <v>431</v>
      </c>
      <c r="B15" s="105" t="s">
        <v>442</v>
      </c>
      <c r="C15" s="106">
        <f>C16</f>
        <v>0</v>
      </c>
    </row>
    <row r="16" spans="1:3" ht="25.5" thickBot="1">
      <c r="A16" s="255" t="s">
        <v>659</v>
      </c>
      <c r="B16" s="105" t="s">
        <v>443</v>
      </c>
      <c r="C16" s="106">
        <f>C17</f>
        <v>0</v>
      </c>
    </row>
    <row r="17" spans="1:6" ht="27" customHeight="1" thickBot="1">
      <c r="A17" s="255" t="s">
        <v>661</v>
      </c>
      <c r="B17" s="105" t="s">
        <v>444</v>
      </c>
      <c r="C17" s="106">
        <v>0</v>
      </c>
    </row>
    <row r="18" spans="1:6" ht="25.5" thickBot="1">
      <c r="A18" s="255" t="s">
        <v>660</v>
      </c>
      <c r="B18" s="105" t="s">
        <v>445</v>
      </c>
      <c r="C18" s="106">
        <f>C19</f>
        <v>0</v>
      </c>
    </row>
    <row r="19" spans="1:6" ht="37.5" thickBot="1">
      <c r="A19" s="255" t="s">
        <v>662</v>
      </c>
      <c r="B19" s="105" t="s">
        <v>446</v>
      </c>
      <c r="C19" s="106">
        <v>0</v>
      </c>
    </row>
    <row r="20" spans="1:6" ht="15.75" thickBot="1">
      <c r="A20" s="12" t="s">
        <v>432</v>
      </c>
      <c r="B20" s="107" t="s">
        <v>447</v>
      </c>
      <c r="C20" s="378">
        <f>C21+C25</f>
        <v>13318.432279999834</v>
      </c>
      <c r="F20" s="151"/>
    </row>
    <row r="21" spans="1:6" ht="15.75" thickBot="1">
      <c r="A21" s="12" t="s">
        <v>433</v>
      </c>
      <c r="B21" s="107" t="s">
        <v>448</v>
      </c>
      <c r="C21" s="108">
        <f>C22</f>
        <v>-668427.96772000007</v>
      </c>
    </row>
    <row r="22" spans="1:6" ht="15.75" thickBot="1">
      <c r="A22" s="13" t="s">
        <v>434</v>
      </c>
      <c r="B22" s="105" t="s">
        <v>449</v>
      </c>
      <c r="C22" s="109">
        <f>C23</f>
        <v>-668427.96772000007</v>
      </c>
    </row>
    <row r="23" spans="1:6" ht="15.75" thickBot="1">
      <c r="A23" s="13" t="s">
        <v>435</v>
      </c>
      <c r="B23" s="105" t="s">
        <v>450</v>
      </c>
      <c r="C23" s="109">
        <f>C24</f>
        <v>-668427.96772000007</v>
      </c>
    </row>
    <row r="24" spans="1:6" ht="15" customHeight="1" thickBot="1">
      <c r="A24" s="256" t="s">
        <v>663</v>
      </c>
      <c r="B24" s="110" t="s">
        <v>451</v>
      </c>
      <c r="C24" s="109">
        <f>-('пр.1, доходы'!D105+'пр.5 источники'!C11)</f>
        <v>-668427.96772000007</v>
      </c>
    </row>
    <row r="25" spans="1:6" ht="15.75" thickBot="1">
      <c r="A25" s="12" t="s">
        <v>436</v>
      </c>
      <c r="B25" s="107" t="s">
        <v>452</v>
      </c>
      <c r="C25" s="108">
        <f>C26</f>
        <v>681746.39999999991</v>
      </c>
    </row>
    <row r="26" spans="1:6" ht="15.75" thickBot="1">
      <c r="A26" s="13" t="s">
        <v>437</v>
      </c>
      <c r="B26" s="105" t="s">
        <v>453</v>
      </c>
      <c r="C26" s="109">
        <f>C27</f>
        <v>681746.39999999991</v>
      </c>
    </row>
    <row r="27" spans="1:6" ht="15.75" thickBot="1">
      <c r="A27" s="13" t="s">
        <v>438</v>
      </c>
      <c r="B27" s="105" t="s">
        <v>454</v>
      </c>
      <c r="C27" s="109">
        <f>C28</f>
        <v>681746.39999999991</v>
      </c>
    </row>
    <row r="28" spans="1:6" ht="15.75" thickBot="1">
      <c r="A28" s="13" t="s">
        <v>438</v>
      </c>
      <c r="B28" s="105" t="s">
        <v>455</v>
      </c>
      <c r="C28" s="109">
        <f>(пр2!D49-'пр.5 источники'!C19-C13)</f>
        <v>681746.39999999991</v>
      </c>
      <c r="D28" s="151"/>
    </row>
    <row r="29" spans="1:6" s="261" customFormat="1" ht="12.75" thickBot="1">
      <c r="A29" s="262" t="s">
        <v>664</v>
      </c>
      <c r="B29" s="105" t="s">
        <v>665</v>
      </c>
      <c r="C29" s="263">
        <v>0</v>
      </c>
      <c r="D29" s="260"/>
    </row>
  </sheetData>
  <mergeCells count="2">
    <mergeCell ref="A4:C4"/>
    <mergeCell ref="A5:C5"/>
  </mergeCells>
  <pageMargins left="0.70866141732283472" right="0.15748031496062992" top="0.31496062992125984" bottom="0.3149606299212598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sqref="A1:E16"/>
    </sheetView>
  </sheetViews>
  <sheetFormatPr defaultRowHeight="15"/>
  <cols>
    <col min="1" max="1" width="23.7109375" customWidth="1"/>
    <col min="2" max="2" width="13.5703125" customWidth="1"/>
    <col min="3" max="3" width="13.42578125" customWidth="1"/>
    <col min="4" max="4" width="12.85546875" customWidth="1"/>
    <col min="5" max="5" width="18.7109375" customWidth="1"/>
  </cols>
  <sheetData>
    <row r="1" spans="1:6">
      <c r="E1" s="99" t="s">
        <v>940</v>
      </c>
      <c r="F1" s="99"/>
    </row>
    <row r="2" spans="1:6">
      <c r="E2" s="99" t="s">
        <v>343</v>
      </c>
      <c r="F2" s="99"/>
    </row>
    <row r="3" spans="1:6">
      <c r="E3" s="99" t="str">
        <f>'пр.5 источники'!C3</f>
        <v>от 06.10.2023 № 3</v>
      </c>
      <c r="F3" s="99"/>
    </row>
    <row r="4" spans="1:6">
      <c r="A4" s="507" t="s">
        <v>941</v>
      </c>
      <c r="B4" s="507"/>
      <c r="C4" s="507"/>
      <c r="D4" s="507"/>
      <c r="E4" s="507"/>
      <c r="F4" s="411"/>
    </row>
    <row r="5" spans="1:6">
      <c r="A5" s="507" t="s">
        <v>942</v>
      </c>
      <c r="B5" s="507"/>
      <c r="C5" s="507"/>
      <c r="D5" s="507"/>
      <c r="E5" s="507"/>
      <c r="F5" s="411"/>
    </row>
    <row r="6" spans="1:6" ht="15.75" thickBot="1">
      <c r="E6" s="2" t="s">
        <v>364</v>
      </c>
      <c r="F6" s="2"/>
    </row>
    <row r="7" spans="1:6" ht="49.5" thickBot="1">
      <c r="A7" s="3" t="s">
        <v>943</v>
      </c>
      <c r="B7" s="90" t="s">
        <v>944</v>
      </c>
      <c r="C7" s="90" t="s">
        <v>945</v>
      </c>
      <c r="D7" s="90" t="s">
        <v>946</v>
      </c>
      <c r="E7" s="90" t="s">
        <v>947</v>
      </c>
      <c r="F7" s="248"/>
    </row>
    <row r="8" spans="1:6" ht="25.5" thickBot="1">
      <c r="A8" s="12" t="s">
        <v>948</v>
      </c>
      <c r="B8" s="4">
        <f>B10+B13</f>
        <v>0</v>
      </c>
      <c r="C8" s="4">
        <f>C10+C13</f>
        <v>2705</v>
      </c>
      <c r="D8" s="4">
        <f>D10+D13</f>
        <v>0</v>
      </c>
      <c r="E8" s="4">
        <f>B8+C8-D8</f>
        <v>2705</v>
      </c>
      <c r="F8" s="438"/>
    </row>
    <row r="9" spans="1:6" ht="15.75" thickBot="1">
      <c r="A9" s="369" t="s">
        <v>933</v>
      </c>
      <c r="B9" s="439"/>
      <c r="C9" s="439"/>
      <c r="D9" s="439"/>
      <c r="E9" s="439"/>
      <c r="F9" s="438"/>
    </row>
    <row r="10" spans="1:6" ht="1.1499999999999999" customHeight="1">
      <c r="A10" s="514" t="s">
        <v>949</v>
      </c>
      <c r="B10" s="514" t="s">
        <v>950</v>
      </c>
      <c r="C10" s="514">
        <v>2705</v>
      </c>
      <c r="D10" s="514">
        <v>0</v>
      </c>
      <c r="E10" s="514">
        <f>B10+C10-D10</f>
        <v>2705</v>
      </c>
      <c r="F10" s="438"/>
    </row>
    <row r="11" spans="1:6">
      <c r="A11" s="515"/>
      <c r="B11" s="515"/>
      <c r="C11" s="515"/>
      <c r="D11" s="515"/>
      <c r="E11" s="515"/>
      <c r="F11" s="438"/>
    </row>
    <row r="12" spans="1:6" ht="20.45" customHeight="1" thickBot="1">
      <c r="A12" s="516"/>
      <c r="B12" s="516"/>
      <c r="C12" s="516"/>
      <c r="D12" s="516"/>
      <c r="E12" s="516"/>
      <c r="F12" s="438"/>
    </row>
    <row r="13" spans="1:6" ht="3" customHeight="1">
      <c r="A13" s="508" t="s">
        <v>951</v>
      </c>
      <c r="B13" s="511">
        <v>0</v>
      </c>
      <c r="C13" s="511">
        <v>0</v>
      </c>
      <c r="D13" s="511">
        <v>0</v>
      </c>
      <c r="E13" s="511">
        <f>B13+C13-D13</f>
        <v>0</v>
      </c>
      <c r="F13" s="438"/>
    </row>
    <row r="14" spans="1:6">
      <c r="A14" s="509"/>
      <c r="B14" s="512"/>
      <c r="C14" s="512"/>
      <c r="D14" s="512"/>
      <c r="E14" s="512"/>
      <c r="F14" s="438"/>
    </row>
    <row r="15" spans="1:6" ht="10.15" customHeight="1">
      <c r="A15" s="509"/>
      <c r="B15" s="512"/>
      <c r="C15" s="512"/>
      <c r="D15" s="512"/>
      <c r="E15" s="512"/>
      <c r="F15" s="438"/>
    </row>
    <row r="16" spans="1:6" ht="12" customHeight="1" thickBot="1">
      <c r="A16" s="510"/>
      <c r="B16" s="513"/>
      <c r="C16" s="513"/>
      <c r="D16" s="513"/>
      <c r="E16" s="513"/>
      <c r="F16" s="438"/>
    </row>
  </sheetData>
  <mergeCells count="12">
    <mergeCell ref="A4:E4"/>
    <mergeCell ref="A5:E5"/>
    <mergeCell ref="A10:A12"/>
    <mergeCell ref="B10:B12"/>
    <mergeCell ref="C10:C12"/>
    <mergeCell ref="D10:D12"/>
    <mergeCell ref="E10:E12"/>
    <mergeCell ref="A13:A16"/>
    <mergeCell ref="B13:B16"/>
    <mergeCell ref="C13:C16"/>
    <mergeCell ref="D13:D16"/>
    <mergeCell ref="E13:E16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sqref="A1:C31"/>
    </sheetView>
  </sheetViews>
  <sheetFormatPr defaultRowHeight="15"/>
  <cols>
    <col min="2" max="2" width="47.28515625" customWidth="1"/>
    <col min="3" max="3" width="14.7109375" customWidth="1"/>
    <col min="4" max="4" width="15.42578125" customWidth="1"/>
    <col min="5" max="5" width="50.7109375" customWidth="1"/>
    <col min="6" max="6" width="26.7109375" customWidth="1"/>
    <col min="7" max="7" width="13.5703125" customWidth="1"/>
  </cols>
  <sheetData>
    <row r="1" spans="1:3">
      <c r="C1" s="99" t="s">
        <v>952</v>
      </c>
    </row>
    <row r="2" spans="1:3">
      <c r="C2" s="99" t="s">
        <v>343</v>
      </c>
    </row>
    <row r="3" spans="1:3">
      <c r="C3" s="99" t="str">
        <f>'пр.5 источники'!C3</f>
        <v>от 06.10.2023 № 3</v>
      </c>
    </row>
    <row r="4" spans="1:3" ht="15.75">
      <c r="B4" s="426" t="s">
        <v>926</v>
      </c>
    </row>
    <row r="5" spans="1:3" ht="15.75">
      <c r="B5" s="426" t="s">
        <v>927</v>
      </c>
    </row>
    <row r="6" spans="1:3" ht="15.75">
      <c r="B6" s="426" t="s">
        <v>928</v>
      </c>
    </row>
    <row r="7" spans="1:3" ht="15.75" thickBot="1"/>
    <row r="8" spans="1:3" ht="29.25" thickBot="1">
      <c r="A8" s="427" t="s">
        <v>929</v>
      </c>
      <c r="B8" s="428" t="s">
        <v>930</v>
      </c>
      <c r="C8" s="428" t="s">
        <v>931</v>
      </c>
    </row>
    <row r="9" spans="1:3" ht="15.75" thickBot="1">
      <c r="A9" s="429">
        <v>1</v>
      </c>
      <c r="B9" s="430" t="s">
        <v>932</v>
      </c>
      <c r="C9" s="431">
        <f>C11</f>
        <v>4529.3999999999996</v>
      </c>
    </row>
    <row r="10" spans="1:3" ht="15.75" thickBot="1">
      <c r="A10" s="429"/>
      <c r="B10" s="430" t="s">
        <v>933</v>
      </c>
      <c r="C10" s="431"/>
    </row>
    <row r="11" spans="1:3" ht="15.75" thickBot="1">
      <c r="A11" s="432" t="s">
        <v>934</v>
      </c>
      <c r="B11" s="433" t="s">
        <v>935</v>
      </c>
      <c r="C11" s="431">
        <f>пр.4!G453</f>
        <v>4529.3999999999996</v>
      </c>
    </row>
    <row r="12" spans="1:3" ht="30.75" thickBot="1">
      <c r="A12" s="429">
        <v>2</v>
      </c>
      <c r="B12" s="433" t="s">
        <v>936</v>
      </c>
      <c r="C12" s="431">
        <f>C14</f>
        <v>984.9</v>
      </c>
    </row>
    <row r="13" spans="1:3" ht="15.75" thickBot="1">
      <c r="A13" s="432"/>
      <c r="B13" s="430" t="s">
        <v>933</v>
      </c>
      <c r="C13" s="431"/>
    </row>
    <row r="14" spans="1:3" ht="39" thickBot="1">
      <c r="A14" s="432" t="s">
        <v>937</v>
      </c>
      <c r="B14" s="66" t="s">
        <v>938</v>
      </c>
      <c r="C14" s="431">
        <v>984.9</v>
      </c>
    </row>
    <row r="15" spans="1:3" ht="15.75" thickBot="1">
      <c r="A15" s="517" t="s">
        <v>939</v>
      </c>
      <c r="B15" s="518"/>
      <c r="C15" s="436">
        <f>C9+C12</f>
        <v>5514.2999999999993</v>
      </c>
    </row>
    <row r="17" spans="1:5">
      <c r="A17" s="434"/>
      <c r="B17" s="434"/>
      <c r="C17" s="435"/>
      <c r="D17" s="434"/>
      <c r="E17" s="434"/>
    </row>
    <row r="18" spans="1:5">
      <c r="A18" s="434"/>
      <c r="B18" s="434"/>
      <c r="C18" s="435"/>
      <c r="D18" s="434"/>
      <c r="E18" s="434"/>
    </row>
    <row r="19" spans="1:5">
      <c r="A19" s="434"/>
      <c r="B19" s="434"/>
      <c r="C19" s="435"/>
      <c r="D19" s="434"/>
      <c r="E19" s="434"/>
    </row>
    <row r="20" spans="1:5">
      <c r="C20" s="99" t="s">
        <v>969</v>
      </c>
      <c r="E20" s="434"/>
    </row>
    <row r="21" spans="1:5">
      <c r="C21" s="99" t="s">
        <v>343</v>
      </c>
      <c r="E21" s="434"/>
    </row>
    <row r="22" spans="1:5">
      <c r="C22" s="99" t="str">
        <f>C3</f>
        <v>от 06.10.2023 № 3</v>
      </c>
      <c r="E22" s="434"/>
    </row>
    <row r="23" spans="1:5" ht="15.75">
      <c r="B23" s="475" t="s">
        <v>962</v>
      </c>
      <c r="E23" s="434"/>
    </row>
    <row r="24" spans="1:5" ht="15.75">
      <c r="A24" s="519" t="s">
        <v>963</v>
      </c>
      <c r="B24" s="519"/>
      <c r="C24" s="519"/>
      <c r="E24" s="434"/>
    </row>
    <row r="25" spans="1:5" ht="15.75">
      <c r="A25" s="519" t="s">
        <v>964</v>
      </c>
      <c r="B25" s="519"/>
      <c r="C25" s="519"/>
      <c r="E25" s="434"/>
    </row>
    <row r="26" spans="1:5" ht="15.75" thickBot="1">
      <c r="E26" s="434"/>
    </row>
    <row r="27" spans="1:5" ht="32.25" thickBot="1">
      <c r="A27" s="452" t="s">
        <v>929</v>
      </c>
      <c r="B27" s="453" t="s">
        <v>965</v>
      </c>
      <c r="C27" s="452" t="s">
        <v>931</v>
      </c>
      <c r="E27" s="434"/>
    </row>
    <row r="28" spans="1:5" ht="16.5" thickBot="1">
      <c r="A28" s="454">
        <v>1</v>
      </c>
      <c r="B28" s="455" t="s">
        <v>966</v>
      </c>
      <c r="C28" s="456">
        <f>30541.9+6552.7</f>
        <v>37094.6</v>
      </c>
      <c r="E28" s="434"/>
    </row>
    <row r="29" spans="1:5" ht="16.5" thickBot="1">
      <c r="A29" s="454">
        <v>2</v>
      </c>
      <c r="B29" s="455" t="s">
        <v>967</v>
      </c>
      <c r="C29" s="456">
        <f>10700.2+3671.6</f>
        <v>14371.800000000001</v>
      </c>
      <c r="E29" s="434"/>
    </row>
    <row r="30" spans="1:5" ht="16.5" thickBot="1">
      <c r="A30" s="454">
        <v>3</v>
      </c>
      <c r="B30" s="455" t="s">
        <v>968</v>
      </c>
      <c r="C30" s="457">
        <f>10137.9+3444.7</f>
        <v>13582.599999999999</v>
      </c>
      <c r="E30" s="434"/>
    </row>
    <row r="31" spans="1:5" ht="16.5" thickBot="1">
      <c r="A31" s="458" t="s">
        <v>408</v>
      </c>
      <c r="B31" s="459"/>
      <c r="C31" s="460">
        <f>SUM(C28:C30)</f>
        <v>65049</v>
      </c>
      <c r="E31" s="434"/>
    </row>
    <row r="32" spans="1:5" ht="15.75">
      <c r="C32" s="461"/>
      <c r="E32" s="434"/>
    </row>
    <row r="33" spans="1:5">
      <c r="E33" s="434"/>
    </row>
    <row r="34" spans="1:5">
      <c r="A34" s="434"/>
      <c r="B34" s="434"/>
      <c r="C34" s="434"/>
      <c r="D34" s="434"/>
      <c r="E34" s="434"/>
    </row>
    <row r="35" spans="1:5">
      <c r="A35" s="434"/>
      <c r="B35" s="434"/>
      <c r="C35" s="434"/>
      <c r="D35" s="434"/>
      <c r="E35" s="434"/>
    </row>
    <row r="36" spans="1:5">
      <c r="A36" s="434"/>
      <c r="B36" s="434"/>
      <c r="C36" s="434"/>
      <c r="D36" s="434"/>
      <c r="E36" s="434"/>
    </row>
    <row r="37" spans="1:5">
      <c r="A37" s="434"/>
      <c r="B37" s="434"/>
      <c r="C37" s="434"/>
      <c r="D37" s="434"/>
      <c r="E37" s="434"/>
    </row>
    <row r="38" spans="1:5">
      <c r="A38" s="434"/>
      <c r="B38" s="434"/>
      <c r="C38" s="434"/>
      <c r="D38" s="434"/>
      <c r="E38" s="434"/>
    </row>
    <row r="39" spans="1:5">
      <c r="A39" s="434"/>
      <c r="B39" s="434"/>
      <c r="C39" s="434"/>
      <c r="D39" s="434"/>
      <c r="E39" s="434"/>
    </row>
    <row r="40" spans="1:5">
      <c r="A40" s="434"/>
      <c r="B40" s="434"/>
      <c r="C40" s="434"/>
      <c r="D40" s="434"/>
      <c r="E40" s="434"/>
    </row>
    <row r="41" spans="1:5">
      <c r="A41" s="434"/>
      <c r="B41" s="434"/>
      <c r="C41" s="434"/>
      <c r="D41" s="434"/>
      <c r="E41" s="434"/>
    </row>
    <row r="42" spans="1:5">
      <c r="A42" s="434"/>
      <c r="B42" s="434"/>
      <c r="C42" s="434"/>
      <c r="D42" s="434"/>
      <c r="E42" s="434"/>
    </row>
    <row r="43" spans="1:5">
      <c r="A43" s="434"/>
      <c r="B43" s="434"/>
      <c r="C43" s="434"/>
      <c r="D43" s="434"/>
      <c r="E43" s="434"/>
    </row>
    <row r="44" spans="1:5">
      <c r="A44" s="434"/>
      <c r="B44" s="434"/>
      <c r="C44" s="434"/>
      <c r="D44" s="434"/>
      <c r="E44" s="434"/>
    </row>
    <row r="45" spans="1:5">
      <c r="A45" s="434"/>
      <c r="B45" s="434"/>
      <c r="C45" s="434"/>
      <c r="D45" s="434"/>
      <c r="E45" s="434"/>
    </row>
    <row r="46" spans="1:5">
      <c r="A46" s="434"/>
      <c r="B46" s="434"/>
      <c r="C46" s="434"/>
      <c r="D46" s="434"/>
      <c r="E46" s="434"/>
    </row>
  </sheetData>
  <mergeCells count="3">
    <mergeCell ref="A15:B15"/>
    <mergeCell ref="A24:C24"/>
    <mergeCell ref="A25:C2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пр.1, доходы</vt:lpstr>
      <vt:lpstr>пр2</vt:lpstr>
      <vt:lpstr>пр.3</vt:lpstr>
      <vt:lpstr>пр.4</vt:lpstr>
      <vt:lpstr>пр.5 источники</vt:lpstr>
      <vt:lpstr>пр6</vt:lpstr>
      <vt:lpstr>пр7,8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2018-02-12T03:49:51Z</cp:lastPrinted>
  <dcterms:created xsi:type="dcterms:W3CDTF">2006-09-28T05:33:49Z</dcterms:created>
  <dcterms:modified xsi:type="dcterms:W3CDTF">2023-10-10T08:11:12Z</dcterms:modified>
</cp:coreProperties>
</file>